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a\excel\지식인\"/>
    </mc:Choice>
  </mc:AlternateContent>
  <xr:revisionPtr revIDLastSave="0" documentId="13_ncr:1_{224BB170-2A50-4ACE-9A8F-D6B2680E485F}" xr6:coauthVersionLast="47" xr6:coauthVersionMax="47" xr10:uidLastSave="{00000000-0000-0000-0000-000000000000}"/>
  <bookViews>
    <workbookView xWindow="-110" yWindow="-110" windowWidth="25820" windowHeight="15500" xr2:uid="{98B009F8-8C62-41FA-8877-7D7EA16EE5F9}"/>
  </bookViews>
  <sheets>
    <sheet name="계약내역_유지보수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2" l="1"/>
  <c r="N12" i="2" s="1"/>
  <c r="M13" i="2"/>
  <c r="N13" i="2" s="1"/>
  <c r="K45" i="2"/>
  <c r="M9" i="2"/>
  <c r="J67" i="2"/>
  <c r="H67" i="2"/>
  <c r="F67" i="2"/>
  <c r="C67" i="2"/>
  <c r="I66" i="2" a="1"/>
  <c r="I66" i="2" s="1"/>
  <c r="G66" i="2" a="1"/>
  <c r="G66" i="2" s="1"/>
  <c r="I65" i="2" a="1"/>
  <c r="I65" i="2" s="1"/>
  <c r="G65" i="2" a="1"/>
  <c r="G65" i="2" s="1"/>
  <c r="I64" i="2" a="1"/>
  <c r="I64" i="2" s="1"/>
  <c r="G64" i="2" a="1"/>
  <c r="G64" i="2" s="1"/>
  <c r="J61" i="2"/>
  <c r="J68" i="2" s="1"/>
  <c r="H61" i="2"/>
  <c r="H68" i="2" s="1"/>
  <c r="F61" i="2"/>
  <c r="F68" i="2" s="1"/>
  <c r="C61" i="2"/>
  <c r="I60" i="2" a="1"/>
  <c r="I60" i="2" s="1"/>
  <c r="G60" i="2" a="1"/>
  <c r="G60" i="2" s="1"/>
  <c r="I59" i="2" a="1"/>
  <c r="I59" i="2" s="1"/>
  <c r="G59" i="2" a="1"/>
  <c r="G59" i="2" s="1"/>
  <c r="I58" i="2" a="1"/>
  <c r="I58" i="2" s="1"/>
  <c r="G58" i="2" a="1"/>
  <c r="G58" i="2" s="1"/>
  <c r="J54" i="2"/>
  <c r="H54" i="2"/>
  <c r="F54" i="2"/>
  <c r="C54" i="2"/>
  <c r="I53" i="2" a="1"/>
  <c r="I53" i="2" s="1"/>
  <c r="G53" i="2" a="1"/>
  <c r="G53" i="2" s="1"/>
  <c r="I52" i="2" a="1"/>
  <c r="I52" i="2" s="1"/>
  <c r="G52" i="2" a="1"/>
  <c r="G52" i="2" s="1"/>
  <c r="I51" i="2" a="1"/>
  <c r="I51" i="2" s="1"/>
  <c r="I54" i="2" s="1"/>
  <c r="G51" i="2" a="1"/>
  <c r="G51" i="2" s="1"/>
  <c r="E50" i="2"/>
  <c r="J48" i="2"/>
  <c r="H48" i="2"/>
  <c r="F48" i="2"/>
  <c r="C48" i="2"/>
  <c r="C55" i="2" s="1"/>
  <c r="I47" i="2" a="1"/>
  <c r="I47" i="2" s="1"/>
  <c r="G47" i="2" a="1"/>
  <c r="G47" i="2" s="1"/>
  <c r="I46" i="2" a="1"/>
  <c r="I46" i="2" s="1"/>
  <c r="G46" i="2" a="1"/>
  <c r="G46" i="2" s="1"/>
  <c r="I45" i="2" a="1"/>
  <c r="I45" i="2" s="1"/>
  <c r="G45" i="2" a="1"/>
  <c r="G45" i="2" s="1"/>
  <c r="J41" i="2"/>
  <c r="I41" i="2"/>
  <c r="G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52" i="2" s="1" a="1"/>
  <c r="K52" i="2" s="1"/>
  <c r="K17" i="2"/>
  <c r="K16" i="2"/>
  <c r="K15" i="2"/>
  <c r="K14" i="2"/>
  <c r="K13" i="2"/>
  <c r="K12" i="2"/>
  <c r="K11" i="2"/>
  <c r="K10" i="2"/>
  <c r="K9" i="2"/>
  <c r="K8" i="2"/>
  <c r="K7" i="2"/>
  <c r="K6" i="2"/>
  <c r="K66" i="2" s="1" a="1"/>
  <c r="K66" i="2" s="1"/>
  <c r="K5" i="2"/>
  <c r="K4" i="2"/>
  <c r="K47" i="2" s="1"/>
  <c r="K3" i="2"/>
  <c r="D3" i="2"/>
  <c r="G48" i="2" l="1"/>
  <c r="G67" i="2"/>
  <c r="M39" i="2" a="1"/>
  <c r="M39" i="2" s="1"/>
  <c r="K46" i="2"/>
  <c r="K48" i="2" s="1"/>
  <c r="I61" i="2"/>
  <c r="J55" i="2"/>
  <c r="H55" i="2"/>
  <c r="F55" i="2"/>
  <c r="G54" i="2"/>
  <c r="G55" i="2" s="1"/>
  <c r="C68" i="2"/>
  <c r="G61" i="2"/>
  <c r="G68" i="2" s="1"/>
  <c r="K60" i="2" a="1"/>
  <c r="K60" i="2" s="1"/>
  <c r="K64" i="2" a="1"/>
  <c r="K64" i="2" s="1"/>
  <c r="D47" i="2" a="1"/>
  <c r="D47" i="2" s="1"/>
  <c r="D41" i="2"/>
  <c r="D53" i="2" a="1"/>
  <c r="D53" i="2" s="1"/>
  <c r="D51" i="2" a="1"/>
  <c r="D51" i="2" s="1"/>
  <c r="D65" i="2" a="1"/>
  <c r="D65" i="2" s="1"/>
  <c r="D60" i="2" a="1"/>
  <c r="D60" i="2" s="1"/>
  <c r="D58" i="2" a="1"/>
  <c r="D58" i="2" s="1"/>
  <c r="D64" i="2" a="1"/>
  <c r="D64" i="2" s="1"/>
  <c r="D46" i="2" a="1"/>
  <c r="D46" i="2" s="1"/>
  <c r="I67" i="2"/>
  <c r="I68" i="2" s="1"/>
  <c r="G69" i="2"/>
  <c r="C69" i="2"/>
  <c r="I48" i="2"/>
  <c r="I55" i="2" s="1"/>
  <c r="I69" i="2" s="1"/>
  <c r="F69" i="2"/>
  <c r="H69" i="2"/>
  <c r="J69" i="2"/>
  <c r="K58" i="2" a="1"/>
  <c r="K58" i="2" s="1"/>
  <c r="K65" i="2" a="1"/>
  <c r="K65" i="2" s="1"/>
  <c r="K67" i="2" s="1"/>
  <c r="K59" i="2" a="1"/>
  <c r="K59" i="2" s="1"/>
  <c r="K51" i="2" a="1"/>
  <c r="K51" i="2" s="1"/>
  <c r="K41" i="2"/>
  <c r="D52" i="2" a="1"/>
  <c r="D52" i="2" s="1"/>
  <c r="D54" i="2" s="1"/>
  <c r="D59" i="2" a="1"/>
  <c r="D59" i="2" s="1"/>
  <c r="D61" i="2" s="1"/>
  <c r="E3" i="2"/>
  <c r="D45" i="2" a="1"/>
  <c r="D45" i="2" s="1"/>
  <c r="D48" i="2" s="1"/>
  <c r="D66" i="2" a="1"/>
  <c r="D66" i="2" s="1"/>
  <c r="D67" i="2" s="1"/>
  <c r="K53" i="2" a="1"/>
  <c r="K53" i="2" s="1"/>
  <c r="D68" i="2" l="1"/>
  <c r="K61" i="2"/>
  <c r="K68" i="2" s="1"/>
  <c r="K54" i="2"/>
  <c r="K55" i="2" s="1"/>
  <c r="D55" i="2"/>
  <c r="D69" i="2"/>
  <c r="E66" i="2" a="1"/>
  <c r="E66" i="2" s="1"/>
  <c r="E45" i="2" a="1"/>
  <c r="E45" i="2" s="1"/>
  <c r="E46" i="2" a="1"/>
  <c r="E46" i="2" s="1"/>
  <c r="E65" i="2" a="1"/>
  <c r="E65" i="2" s="1"/>
  <c r="E47" i="2" a="1"/>
  <c r="E47" i="2" s="1"/>
  <c r="E59" i="2" a="1"/>
  <c r="E59" i="2" s="1"/>
  <c r="E52" i="2" a="1"/>
  <c r="E52" i="2" s="1"/>
  <c r="E58" i="2" a="1"/>
  <c r="E58" i="2" s="1"/>
  <c r="E51" i="2" a="1"/>
  <c r="E51" i="2" s="1"/>
  <c r="E64" i="2" a="1"/>
  <c r="E64" i="2" s="1"/>
  <c r="E53" i="2" a="1"/>
  <c r="E53" i="2" s="1"/>
  <c r="E60" i="2" a="1"/>
  <c r="E60" i="2" s="1"/>
  <c r="K69" i="2" l="1"/>
  <c r="E67" i="2"/>
  <c r="E54" i="2"/>
  <c r="E48" i="2"/>
  <c r="E61" i="2"/>
  <c r="E68" i="2" s="1"/>
  <c r="E5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총무</author>
  </authors>
  <commentList>
    <comment ref="D2" authorId="0" shapeId="0" xr:uid="{A29B2851-0ED7-45F7-9ED9-D7F759950A17}">
      <text>
        <r>
          <rPr>
            <b/>
            <sz val="9"/>
            <color indexed="81"/>
            <rFont val="돋움"/>
            <family val="3"/>
            <charset val="129"/>
          </rPr>
          <t>VAT별도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<sst xmlns="http://schemas.openxmlformats.org/spreadsheetml/2006/main" count="86" uniqueCount="50">
  <si>
    <t>*2025년 유지보수 계약내역</t>
    <phoneticPr fontId="4" type="noConversion"/>
  </si>
  <si>
    <t>1분기 색표기</t>
    <phoneticPr fontId="7" type="noConversion"/>
  </si>
  <si>
    <t>2분기 색표기</t>
    <phoneticPr fontId="7" type="noConversion"/>
  </si>
  <si>
    <t>3분기 색표기</t>
    <phoneticPr fontId="7" type="noConversion"/>
  </si>
  <si>
    <t>4분기 색표기</t>
    <phoneticPr fontId="7" type="noConversion"/>
  </si>
  <si>
    <t>계약번호</t>
    <phoneticPr fontId="7" type="noConversion"/>
  </si>
  <si>
    <t>거래처</t>
    <phoneticPr fontId="7" type="noConversion"/>
  </si>
  <si>
    <t>계약일</t>
    <phoneticPr fontId="7" type="noConversion"/>
  </si>
  <si>
    <t>계약금액(연)</t>
    <phoneticPr fontId="7" type="noConversion"/>
  </si>
  <si>
    <t>부가세</t>
    <phoneticPr fontId="4" type="noConversion"/>
  </si>
  <si>
    <t>매출일</t>
    <phoneticPr fontId="7" type="noConversion"/>
  </si>
  <si>
    <t>매출금액</t>
    <phoneticPr fontId="7" type="noConversion"/>
  </si>
  <si>
    <t>수금일</t>
    <phoneticPr fontId="7" type="noConversion"/>
  </si>
  <si>
    <t>수금액</t>
    <phoneticPr fontId="7" type="noConversion"/>
  </si>
  <si>
    <t>매입액</t>
    <phoneticPr fontId="4" type="noConversion"/>
  </si>
  <si>
    <t>매출이익</t>
    <phoneticPr fontId="4" type="noConversion"/>
  </si>
  <si>
    <t>건 명</t>
    <phoneticPr fontId="7" type="noConversion"/>
  </si>
  <si>
    <t>이익율</t>
    <phoneticPr fontId="4" type="noConversion"/>
  </si>
  <si>
    <t>Total</t>
    <phoneticPr fontId="4" type="noConversion"/>
  </si>
  <si>
    <t>구분</t>
    <phoneticPr fontId="4" type="noConversion"/>
  </si>
  <si>
    <t>목 표</t>
    <phoneticPr fontId="7" type="noConversion"/>
  </si>
  <si>
    <t>계약</t>
    <phoneticPr fontId="7" type="noConversion"/>
  </si>
  <si>
    <t>목표</t>
    <phoneticPr fontId="7" type="noConversion"/>
  </si>
  <si>
    <t>매출</t>
    <phoneticPr fontId="7" type="noConversion"/>
  </si>
  <si>
    <t>목표</t>
  </si>
  <si>
    <t>수금</t>
    <phoneticPr fontId="7" type="noConversion"/>
  </si>
  <si>
    <t>목표</t>
    <phoneticPr fontId="4" type="noConversion"/>
  </si>
  <si>
    <t>비 고</t>
    <phoneticPr fontId="7" type="noConversion"/>
  </si>
  <si>
    <t>1/4 분기</t>
    <phoneticPr fontId="7" type="noConversion"/>
  </si>
  <si>
    <t>1월</t>
    <phoneticPr fontId="7" type="noConversion"/>
  </si>
  <si>
    <t>2월</t>
    <phoneticPr fontId="7" type="noConversion"/>
  </si>
  <si>
    <t>3월</t>
    <phoneticPr fontId="7" type="noConversion"/>
  </si>
  <si>
    <t>합계</t>
    <phoneticPr fontId="4" type="noConversion"/>
  </si>
  <si>
    <t>목 표</t>
  </si>
  <si>
    <t>2/4 분기</t>
    <phoneticPr fontId="4" type="noConversion"/>
  </si>
  <si>
    <t>4월</t>
    <phoneticPr fontId="7" type="noConversion"/>
  </si>
  <si>
    <t>5월</t>
    <phoneticPr fontId="7" type="noConversion"/>
  </si>
  <si>
    <t>6월</t>
    <phoneticPr fontId="7" type="noConversion"/>
  </si>
  <si>
    <t>상반기 합계</t>
    <phoneticPr fontId="7" type="noConversion"/>
  </si>
  <si>
    <t>3/4 분기</t>
    <phoneticPr fontId="7" type="noConversion"/>
  </si>
  <si>
    <t>7월</t>
    <phoneticPr fontId="7" type="noConversion"/>
  </si>
  <si>
    <t>8월</t>
    <phoneticPr fontId="7" type="noConversion"/>
  </si>
  <si>
    <t>9월</t>
    <phoneticPr fontId="7" type="noConversion"/>
  </si>
  <si>
    <t xml:space="preserve">  </t>
    <phoneticPr fontId="4" type="noConversion"/>
  </si>
  <si>
    <t>4/4 분기</t>
    <phoneticPr fontId="7" type="noConversion"/>
  </si>
  <si>
    <t>10월</t>
    <phoneticPr fontId="7" type="noConversion"/>
  </si>
  <si>
    <t>11월</t>
    <phoneticPr fontId="7" type="noConversion"/>
  </si>
  <si>
    <t>12월</t>
    <phoneticPr fontId="7" type="noConversion"/>
  </si>
  <si>
    <t>하반기 합계</t>
    <phoneticPr fontId="7" type="noConversion"/>
  </si>
  <si>
    <t>총계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</si>
</sst>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&quot;* &quot;#&quot;년 중부_2팀 계약내역 - 조병우부장&quot;"/>
    <numFmt numFmtId="177" formatCode="#,##0_ "/>
    <numFmt numFmtId="178" formatCode="0.0%"/>
    <numFmt numFmtId="179" formatCode="yyyy&quot;년&quot;\ m&quot;월&quot;\ d&quot;일&quot;;@"/>
    <numFmt numFmtId="180" formatCode="&quot;&quot;#&quot;년 합계&quot;"/>
    <numFmt numFmtId="181" formatCode="mm&quot;월&quot;\ dd&quot;일&quot;"/>
    <numFmt numFmtId="182" formatCode="_-* #,##0.0_-;\-* #,##0.0_-;_-* &quot;-&quot;?_-;_-@_-"/>
    <numFmt numFmtId="183" formatCode="_(* #,##0_);_(* \(#,##0\);_(* &quot;-&quot;_);_(@_)"/>
    <numFmt numFmtId="184" formatCode="#,##0.0_);[Red]\(#,##0.0\)"/>
    <numFmt numFmtId="185" formatCode="&quot;&quot;#&quot;년 중부_2팀 조병우 합계&quot;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2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돋움"/>
      <family val="3"/>
      <charset val="129"/>
    </font>
    <font>
      <sz val="1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11" fillId="0" borderId="0"/>
  </cellStyleXfs>
  <cellXfs count="183">
    <xf numFmtId="0" fontId="0" fillId="0" borderId="0" xfId="0">
      <alignment vertical="center"/>
    </xf>
    <xf numFmtId="41" fontId="3" fillId="0" borderId="1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6" fillId="2" borderId="0" xfId="3" applyNumberFormat="1" applyFont="1" applyFill="1" applyAlignment="1">
      <alignment vertical="center"/>
    </xf>
    <xf numFmtId="41" fontId="6" fillId="3" borderId="0" xfId="3" applyNumberFormat="1" applyFont="1" applyFill="1" applyAlignment="1">
      <alignment horizontal="center" vertical="center"/>
    </xf>
    <xf numFmtId="41" fontId="6" fillId="4" borderId="0" xfId="3" applyNumberFormat="1" applyFont="1" applyFill="1" applyAlignment="1">
      <alignment vertical="center"/>
    </xf>
    <xf numFmtId="41" fontId="6" fillId="5" borderId="0" xfId="1" applyFont="1" applyFill="1" applyAlignment="1">
      <alignment horizontal="center" vertical="center"/>
    </xf>
    <xf numFmtId="177" fontId="3" fillId="0" borderId="1" xfId="0" applyNumberFormat="1" applyFont="1" applyBorder="1">
      <alignment vertical="center"/>
    </xf>
    <xf numFmtId="178" fontId="0" fillId="0" borderId="0" xfId="0" applyNumberFormat="1" applyAlignment="1">
      <alignment horizontal="center" vertical="center"/>
    </xf>
    <xf numFmtId="41" fontId="0" fillId="0" borderId="0" xfId="0" applyNumberFormat="1">
      <alignment vertical="center"/>
    </xf>
    <xf numFmtId="0" fontId="8" fillId="6" borderId="2" xfId="3" applyFont="1" applyFill="1" applyBorder="1" applyAlignment="1">
      <alignment horizontal="center" vertical="center"/>
    </xf>
    <xf numFmtId="41" fontId="8" fillId="6" borderId="2" xfId="3" applyNumberFormat="1" applyFont="1" applyFill="1" applyBorder="1" applyAlignment="1">
      <alignment horizontal="center" vertical="center"/>
    </xf>
    <xf numFmtId="41" fontId="8" fillId="6" borderId="2" xfId="3" applyNumberFormat="1" applyFont="1" applyFill="1" applyBorder="1" applyAlignment="1">
      <alignment horizontal="center" vertical="center" wrapText="1"/>
    </xf>
    <xf numFmtId="178" fontId="8" fillId="0" borderId="0" xfId="3" applyNumberFormat="1" applyFont="1" applyAlignment="1">
      <alignment horizontal="center" vertical="center"/>
    </xf>
    <xf numFmtId="41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179" fontId="8" fillId="7" borderId="5" xfId="3" applyNumberFormat="1" applyFont="1" applyFill="1" applyBorder="1" applyAlignment="1">
      <alignment horizontal="center" vertical="center"/>
    </xf>
    <xf numFmtId="41" fontId="9" fillId="2" borderId="4" xfId="3" applyNumberFormat="1" applyFont="1" applyFill="1" applyBorder="1" applyAlignment="1">
      <alignment vertical="center"/>
    </xf>
    <xf numFmtId="179" fontId="9" fillId="7" borderId="4" xfId="3" applyNumberFormat="1" applyFont="1" applyFill="1" applyBorder="1" applyAlignment="1">
      <alignment horizontal="center" vertical="center"/>
    </xf>
    <xf numFmtId="177" fontId="9" fillId="7" borderId="5" xfId="3" applyNumberFormat="1" applyFont="1" applyFill="1" applyBorder="1" applyAlignment="1">
      <alignment horizontal="right" vertical="center"/>
    </xf>
    <xf numFmtId="41" fontId="8" fillId="2" borderId="5" xfId="3" applyNumberFormat="1" applyFont="1" applyFill="1" applyBorder="1" applyAlignment="1">
      <alignment horizontal="right" vertical="center"/>
    </xf>
    <xf numFmtId="41" fontId="8" fillId="0" borderId="0" xfId="3" applyNumberFormat="1" applyFont="1" applyAlignment="1">
      <alignment vertical="center" shrinkToFit="1"/>
    </xf>
    <xf numFmtId="0" fontId="8" fillId="7" borderId="0" xfId="3" applyFont="1" applyFill="1" applyAlignment="1">
      <alignment vertical="center"/>
    </xf>
    <xf numFmtId="179" fontId="8" fillId="7" borderId="9" xfId="3" applyNumberFormat="1" applyFont="1" applyFill="1" applyBorder="1" applyAlignment="1">
      <alignment horizontal="center" vertical="center"/>
    </xf>
    <xf numFmtId="41" fontId="9" fillId="2" borderId="9" xfId="3" applyNumberFormat="1" applyFont="1" applyFill="1" applyBorder="1" applyAlignment="1">
      <alignment vertical="center"/>
    </xf>
    <xf numFmtId="179" fontId="9" fillId="7" borderId="9" xfId="3" applyNumberFormat="1" applyFont="1" applyFill="1" applyBorder="1" applyAlignment="1">
      <alignment horizontal="center" vertical="center"/>
    </xf>
    <xf numFmtId="177" fontId="9" fillId="7" borderId="9" xfId="3" applyNumberFormat="1" applyFont="1" applyFill="1" applyBorder="1" applyAlignment="1">
      <alignment horizontal="right" vertical="center"/>
    </xf>
    <xf numFmtId="41" fontId="8" fillId="2" borderId="9" xfId="3" applyNumberFormat="1" applyFont="1" applyFill="1" applyBorder="1" applyAlignment="1">
      <alignment horizontal="right" vertical="center"/>
    </xf>
    <xf numFmtId="41" fontId="9" fillId="3" borderId="9" xfId="3" applyNumberFormat="1" applyFont="1" applyFill="1" applyBorder="1" applyAlignment="1">
      <alignment vertical="center"/>
    </xf>
    <xf numFmtId="41" fontId="8" fillId="3" borderId="9" xfId="3" applyNumberFormat="1" applyFont="1" applyFill="1" applyBorder="1" applyAlignment="1">
      <alignment horizontal="right" vertical="center"/>
    </xf>
    <xf numFmtId="179" fontId="10" fillId="7" borderId="9" xfId="3" applyNumberFormat="1" applyFont="1" applyFill="1" applyBorder="1" applyAlignment="1">
      <alignment horizontal="center" vertical="center"/>
    </xf>
    <xf numFmtId="41" fontId="8" fillId="7" borderId="9" xfId="3" applyNumberFormat="1" applyFont="1" applyFill="1" applyBorder="1" applyAlignment="1">
      <alignment horizontal="right" vertical="center"/>
    </xf>
    <xf numFmtId="41" fontId="9" fillId="4" borderId="9" xfId="3" applyNumberFormat="1" applyFont="1" applyFill="1" applyBorder="1" applyAlignment="1">
      <alignment vertical="center"/>
    </xf>
    <xf numFmtId="41" fontId="8" fillId="4" borderId="9" xfId="3" applyNumberFormat="1" applyFont="1" applyFill="1" applyBorder="1" applyAlignment="1">
      <alignment horizontal="right" vertical="center"/>
    </xf>
    <xf numFmtId="41" fontId="8" fillId="7" borderId="9" xfId="3" applyNumberFormat="1" applyFont="1" applyFill="1" applyBorder="1" applyAlignment="1">
      <alignment vertical="center"/>
    </xf>
    <xf numFmtId="41" fontId="8" fillId="4" borderId="9" xfId="3" applyNumberFormat="1" applyFont="1" applyFill="1" applyBorder="1" applyAlignment="1">
      <alignment vertical="center"/>
    </xf>
    <xf numFmtId="41" fontId="9" fillId="7" borderId="9" xfId="3" applyNumberFormat="1" applyFont="1" applyFill="1" applyBorder="1" applyAlignment="1">
      <alignment horizontal="right" vertical="center"/>
    </xf>
    <xf numFmtId="41" fontId="9" fillId="7" borderId="9" xfId="3" applyNumberFormat="1" applyFont="1" applyFill="1" applyBorder="1" applyAlignment="1">
      <alignment vertical="center"/>
    </xf>
    <xf numFmtId="177" fontId="8" fillId="7" borderId="9" xfId="3" applyNumberFormat="1" applyFont="1" applyFill="1" applyBorder="1" applyAlignment="1">
      <alignment horizontal="right" vertical="center"/>
    </xf>
    <xf numFmtId="41" fontId="8" fillId="2" borderId="9" xfId="3" applyNumberFormat="1" applyFont="1" applyFill="1" applyBorder="1" applyAlignment="1">
      <alignment vertical="center"/>
    </xf>
    <xf numFmtId="41" fontId="8" fillId="3" borderId="9" xfId="3" applyNumberFormat="1" applyFont="1" applyFill="1" applyBorder="1" applyAlignment="1">
      <alignment vertical="center"/>
    </xf>
    <xf numFmtId="179" fontId="10" fillId="0" borderId="9" xfId="3" applyNumberFormat="1" applyFont="1" applyBorder="1" applyAlignment="1">
      <alignment horizontal="center" vertical="center"/>
    </xf>
    <xf numFmtId="179" fontId="12" fillId="7" borderId="9" xfId="3" applyNumberFormat="1" applyFont="1" applyFill="1" applyBorder="1" applyAlignment="1">
      <alignment horizontal="center" vertical="center"/>
    </xf>
    <xf numFmtId="179" fontId="8" fillId="7" borderId="19" xfId="3" applyNumberFormat="1" applyFont="1" applyFill="1" applyBorder="1" applyAlignment="1">
      <alignment horizontal="center" vertical="center"/>
    </xf>
    <xf numFmtId="41" fontId="8" fillId="7" borderId="19" xfId="3" applyNumberFormat="1" applyFont="1" applyFill="1" applyBorder="1" applyAlignment="1">
      <alignment vertical="center"/>
    </xf>
    <xf numFmtId="179" fontId="10" fillId="7" borderId="19" xfId="3" applyNumberFormat="1" applyFont="1" applyFill="1" applyBorder="1" applyAlignment="1">
      <alignment horizontal="center" vertical="center"/>
    </xf>
    <xf numFmtId="41" fontId="9" fillId="7" borderId="19" xfId="3" applyNumberFormat="1" applyFont="1" applyFill="1" applyBorder="1" applyAlignment="1">
      <alignment vertical="center"/>
    </xf>
    <xf numFmtId="177" fontId="8" fillId="7" borderId="19" xfId="3" applyNumberFormat="1" applyFont="1" applyFill="1" applyBorder="1" applyAlignment="1">
      <alignment horizontal="right" vertical="center"/>
    </xf>
    <xf numFmtId="0" fontId="8" fillId="8" borderId="2" xfId="3" applyFont="1" applyFill="1" applyBorder="1" applyAlignment="1">
      <alignment horizontal="center" vertical="center"/>
    </xf>
    <xf numFmtId="41" fontId="8" fillId="9" borderId="2" xfId="3" applyNumberFormat="1" applyFont="1" applyFill="1" applyBorder="1" applyAlignment="1">
      <alignment horizontal="center" vertical="center"/>
    </xf>
    <xf numFmtId="41" fontId="8" fillId="8" borderId="2" xfId="3" applyNumberFormat="1" applyFont="1" applyFill="1" applyBorder="1" applyAlignment="1">
      <alignment horizontal="center" vertical="center"/>
    </xf>
    <xf numFmtId="41" fontId="8" fillId="8" borderId="2" xfId="3" applyNumberFormat="1" applyFont="1" applyFill="1" applyBorder="1" applyAlignment="1">
      <alignment vertical="center"/>
    </xf>
    <xf numFmtId="41" fontId="8" fillId="8" borderId="2" xfId="3" applyNumberFormat="1" applyFont="1" applyFill="1" applyBorder="1" applyAlignment="1">
      <alignment vertical="center" wrapText="1"/>
    </xf>
    <xf numFmtId="181" fontId="8" fillId="0" borderId="0" xfId="3" applyNumberFormat="1" applyFont="1" applyAlignment="1">
      <alignment horizontal="center" vertical="center"/>
    </xf>
    <xf numFmtId="41" fontId="8" fillId="0" borderId="0" xfId="3" applyNumberFormat="1" applyFont="1" applyAlignment="1">
      <alignment horizontal="center" vertical="center"/>
    </xf>
    <xf numFmtId="9" fontId="8" fillId="0" borderId="0" xfId="2" applyFont="1" applyAlignment="1">
      <alignment vertical="center"/>
    </xf>
    <xf numFmtId="41" fontId="8" fillId="0" borderId="0" xfId="3" applyNumberFormat="1" applyFont="1" applyAlignment="1">
      <alignment vertical="center" wrapText="1"/>
    </xf>
    <xf numFmtId="182" fontId="8" fillId="0" borderId="0" xfId="3" applyNumberFormat="1" applyFont="1" applyAlignment="1">
      <alignment vertical="center"/>
    </xf>
    <xf numFmtId="183" fontId="8" fillId="6" borderId="23" xfId="3" applyNumberFormat="1" applyFont="1" applyFill="1" applyBorder="1" applyAlignment="1">
      <alignment horizontal="center" vertical="center"/>
    </xf>
    <xf numFmtId="41" fontId="8" fillId="6" borderId="24" xfId="3" applyNumberFormat="1" applyFont="1" applyFill="1" applyBorder="1" applyAlignment="1">
      <alignment horizontal="center" vertical="center"/>
    </xf>
    <xf numFmtId="41" fontId="8" fillId="6" borderId="25" xfId="3" applyNumberFormat="1" applyFont="1" applyFill="1" applyBorder="1" applyAlignment="1">
      <alignment horizontal="center" vertical="center"/>
    </xf>
    <xf numFmtId="41" fontId="8" fillId="6" borderId="23" xfId="3" applyNumberFormat="1" applyFont="1" applyFill="1" applyBorder="1" applyAlignment="1">
      <alignment horizontal="center" vertical="center"/>
    </xf>
    <xf numFmtId="183" fontId="8" fillId="6" borderId="2" xfId="3" applyNumberFormat="1" applyFont="1" applyFill="1" applyBorder="1" applyAlignment="1">
      <alignment horizontal="center" vertical="center" wrapText="1"/>
    </xf>
    <xf numFmtId="183" fontId="8" fillId="0" borderId="0" xfId="3" applyNumberFormat="1" applyFont="1" applyAlignment="1">
      <alignment horizontal="center" vertical="center"/>
    </xf>
    <xf numFmtId="183" fontId="8" fillId="0" borderId="0" xfId="3" applyNumberFormat="1" applyFont="1" applyAlignment="1">
      <alignment vertical="center"/>
    </xf>
    <xf numFmtId="183" fontId="8" fillId="0" borderId="27" xfId="3" applyNumberFormat="1" applyFont="1" applyBorder="1" applyAlignment="1">
      <alignment horizontal="center" vertical="center"/>
    </xf>
    <xf numFmtId="183" fontId="8" fillId="0" borderId="28" xfId="3" applyNumberFormat="1" applyFont="1" applyBorder="1" applyAlignment="1">
      <alignment horizontal="center" vertical="center"/>
    </xf>
    <xf numFmtId="41" fontId="8" fillId="0" borderId="29" xfId="3" applyNumberFormat="1" applyFont="1" applyBorder="1" applyAlignment="1">
      <alignment vertical="center"/>
    </xf>
    <xf numFmtId="41" fontId="8" fillId="0" borderId="30" xfId="3" applyNumberFormat="1" applyFont="1" applyBorder="1" applyAlignment="1">
      <alignment vertical="center"/>
    </xf>
    <xf numFmtId="41" fontId="8" fillId="0" borderId="28" xfId="3" applyNumberFormat="1" applyFont="1" applyBorder="1" applyAlignment="1">
      <alignment horizontal="center" vertical="center"/>
    </xf>
    <xf numFmtId="41" fontId="8" fillId="0" borderId="31" xfId="3" applyNumberFormat="1" applyFont="1" applyBorder="1" applyAlignment="1">
      <alignment vertical="center"/>
    </xf>
    <xf numFmtId="183" fontId="8" fillId="0" borderId="27" xfId="3" applyNumberFormat="1" applyFont="1" applyBorder="1" applyAlignment="1">
      <alignment vertical="center" wrapText="1"/>
    </xf>
    <xf numFmtId="183" fontId="8" fillId="0" borderId="33" xfId="3" applyNumberFormat="1" applyFont="1" applyBorder="1" applyAlignment="1">
      <alignment horizontal="center" vertical="center"/>
    </xf>
    <xf numFmtId="183" fontId="8" fillId="0" borderId="34" xfId="3" applyNumberFormat="1" applyFont="1" applyBorder="1" applyAlignment="1">
      <alignment horizontal="center" vertical="center"/>
    </xf>
    <xf numFmtId="41" fontId="8" fillId="0" borderId="35" xfId="3" applyNumberFormat="1" applyFont="1" applyBorder="1" applyAlignment="1">
      <alignment vertical="center"/>
    </xf>
    <xf numFmtId="41" fontId="8" fillId="0" borderId="36" xfId="3" applyNumberFormat="1" applyFont="1" applyBorder="1" applyAlignment="1">
      <alignment vertical="center"/>
    </xf>
    <xf numFmtId="41" fontId="8" fillId="0" borderId="34" xfId="3" applyNumberFormat="1" applyFont="1" applyBorder="1" applyAlignment="1">
      <alignment horizontal="center" vertical="center"/>
    </xf>
    <xf numFmtId="183" fontId="8" fillId="0" borderId="33" xfId="3" applyNumberFormat="1" applyFont="1" applyBorder="1" applyAlignment="1">
      <alignment vertical="center" wrapText="1"/>
    </xf>
    <xf numFmtId="183" fontId="8" fillId="0" borderId="37" xfId="3" applyNumberFormat="1" applyFont="1" applyBorder="1" applyAlignment="1">
      <alignment horizontal="center" vertical="center"/>
    </xf>
    <xf numFmtId="41" fontId="8" fillId="0" borderId="38" xfId="3" applyNumberFormat="1" applyFont="1" applyBorder="1" applyAlignment="1">
      <alignment horizontal="center" vertical="center"/>
    </xf>
    <xf numFmtId="183" fontId="8" fillId="0" borderId="37" xfId="3" applyNumberFormat="1" applyFont="1" applyBorder="1" applyAlignment="1">
      <alignment vertical="center" wrapText="1"/>
    </xf>
    <xf numFmtId="183" fontId="8" fillId="0" borderId="2" xfId="3" applyNumberFormat="1" applyFont="1" applyBorder="1" applyAlignment="1">
      <alignment horizontal="center" vertical="center"/>
    </xf>
    <xf numFmtId="183" fontId="8" fillId="0" borderId="40" xfId="3" applyNumberFormat="1" applyFont="1" applyBorder="1" applyAlignment="1">
      <alignment horizontal="center" vertical="center"/>
    </xf>
    <xf numFmtId="183" fontId="8" fillId="2" borderId="41" xfId="3" applyNumberFormat="1" applyFont="1" applyFill="1" applyBorder="1" applyAlignment="1">
      <alignment horizontal="center" vertical="center"/>
    </xf>
    <xf numFmtId="183" fontId="8" fillId="0" borderId="25" xfId="3" applyNumberFormat="1" applyFont="1" applyBorder="1" applyAlignment="1">
      <alignment horizontal="center" vertical="center"/>
    </xf>
    <xf numFmtId="183" fontId="8" fillId="0" borderId="42" xfId="3" applyNumberFormat="1" applyFont="1" applyBorder="1" applyAlignment="1">
      <alignment horizontal="center" vertical="center"/>
    </xf>
    <xf numFmtId="183" fontId="8" fillId="2" borderId="43" xfId="3" applyNumberFormat="1" applyFont="1" applyFill="1" applyBorder="1" applyAlignment="1">
      <alignment horizontal="center" vertical="center"/>
    </xf>
    <xf numFmtId="183" fontId="8" fillId="0" borderId="2" xfId="3" applyNumberFormat="1" applyFont="1" applyBorder="1" applyAlignment="1">
      <alignment vertical="center" wrapText="1"/>
    </xf>
    <xf numFmtId="183" fontId="8" fillId="0" borderId="44" xfId="3" applyNumberFormat="1" applyFont="1" applyBorder="1" applyAlignment="1">
      <alignment horizontal="center" vertical="center"/>
    </xf>
    <xf numFmtId="41" fontId="8" fillId="0" borderId="27" xfId="3" applyNumberFormat="1" applyFont="1" applyBorder="1" applyAlignment="1">
      <alignment vertical="center"/>
    </xf>
    <xf numFmtId="41" fontId="8" fillId="0" borderId="29" xfId="3" applyNumberFormat="1" applyFont="1" applyBorder="1" applyAlignment="1">
      <alignment horizontal="center" vertical="center"/>
    </xf>
    <xf numFmtId="41" fontId="8" fillId="0" borderId="45" xfId="3" applyNumberFormat="1" applyFont="1" applyBorder="1" applyAlignment="1">
      <alignment vertical="center"/>
    </xf>
    <xf numFmtId="41" fontId="8" fillId="0" borderId="35" xfId="3" applyNumberFormat="1" applyFont="1" applyBorder="1" applyAlignment="1">
      <alignment horizontal="center" vertical="center"/>
    </xf>
    <xf numFmtId="41" fontId="8" fillId="0" borderId="46" xfId="3" applyNumberFormat="1" applyFont="1" applyBorder="1" applyAlignment="1">
      <alignment vertical="center"/>
    </xf>
    <xf numFmtId="41" fontId="8" fillId="0" borderId="47" xfId="3" applyNumberFormat="1" applyFont="1" applyBorder="1" applyAlignment="1">
      <alignment horizontal="center" vertical="center"/>
    </xf>
    <xf numFmtId="41" fontId="8" fillId="0" borderId="48" xfId="3" applyNumberFormat="1" applyFont="1" applyBorder="1" applyAlignment="1">
      <alignment horizontal="center" vertical="center"/>
    </xf>
    <xf numFmtId="41" fontId="8" fillId="0" borderId="48" xfId="3" applyNumberFormat="1" applyFont="1" applyBorder="1" applyAlignment="1">
      <alignment vertical="center"/>
    </xf>
    <xf numFmtId="41" fontId="8" fillId="0" borderId="49" xfId="3" applyNumberFormat="1" applyFont="1" applyBorder="1" applyAlignment="1">
      <alignment horizontal="center" vertical="center"/>
    </xf>
    <xf numFmtId="183" fontId="8" fillId="0" borderId="37" xfId="3" applyNumberFormat="1" applyFont="1" applyBorder="1" applyAlignment="1">
      <alignment vertical="center"/>
    </xf>
    <xf numFmtId="183" fontId="8" fillId="0" borderId="50" xfId="3" applyNumberFormat="1" applyFont="1" applyBorder="1" applyAlignment="1">
      <alignment horizontal="center" vertical="center"/>
    </xf>
    <xf numFmtId="183" fontId="8" fillId="3" borderId="41" xfId="3" applyNumberFormat="1" applyFont="1" applyFill="1" applyBorder="1" applyAlignment="1">
      <alignment horizontal="center" vertical="center"/>
    </xf>
    <xf numFmtId="183" fontId="8" fillId="0" borderId="51" xfId="3" applyNumberFormat="1" applyFont="1" applyBorder="1" applyAlignment="1">
      <alignment horizontal="center" vertical="center"/>
    </xf>
    <xf numFmtId="183" fontId="8" fillId="3" borderId="22" xfId="3" applyNumberFormat="1" applyFont="1" applyFill="1" applyBorder="1" applyAlignment="1">
      <alignment horizontal="center" vertical="center"/>
    </xf>
    <xf numFmtId="183" fontId="8" fillId="0" borderId="21" xfId="3" applyNumberFormat="1" applyFont="1" applyBorder="1" applyAlignment="1">
      <alignment horizontal="center" vertical="center"/>
    </xf>
    <xf numFmtId="183" fontId="8" fillId="0" borderId="41" xfId="3" applyNumberFormat="1" applyFont="1" applyBorder="1" applyAlignment="1">
      <alignment horizontal="center" vertical="center"/>
    </xf>
    <xf numFmtId="183" fontId="8" fillId="0" borderId="52" xfId="3" applyNumberFormat="1" applyFont="1" applyBorder="1" applyAlignment="1">
      <alignment horizontal="center" vertical="center"/>
    </xf>
    <xf numFmtId="183" fontId="8" fillId="0" borderId="53" xfId="3" applyNumberFormat="1" applyFont="1" applyBorder="1" applyAlignment="1">
      <alignment horizontal="center" vertical="center"/>
    </xf>
    <xf numFmtId="41" fontId="13" fillId="10" borderId="54" xfId="5" applyNumberFormat="1" applyFont="1" applyFill="1" applyBorder="1" applyAlignment="1">
      <alignment vertical="center"/>
    </xf>
    <xf numFmtId="41" fontId="8" fillId="0" borderId="28" xfId="3" applyNumberFormat="1" applyFont="1" applyBorder="1" applyAlignment="1">
      <alignment vertical="center"/>
    </xf>
    <xf numFmtId="184" fontId="8" fillId="0" borderId="27" xfId="3" applyNumberFormat="1" applyFont="1" applyBorder="1" applyAlignment="1">
      <alignment vertical="center" wrapText="1"/>
    </xf>
    <xf numFmtId="41" fontId="8" fillId="0" borderId="34" xfId="3" applyNumberFormat="1" applyFont="1" applyBorder="1" applyAlignment="1">
      <alignment vertical="center"/>
    </xf>
    <xf numFmtId="183" fontId="8" fillId="0" borderId="38" xfId="3" applyNumberFormat="1" applyFont="1" applyBorder="1" applyAlignment="1">
      <alignment horizontal="center" vertical="center"/>
    </xf>
    <xf numFmtId="183" fontId="8" fillId="4" borderId="41" xfId="3" applyNumberFormat="1" applyFont="1" applyFill="1" applyBorder="1" applyAlignment="1">
      <alignment horizontal="center" vertical="center"/>
    </xf>
    <xf numFmtId="183" fontId="8" fillId="4" borderId="52" xfId="3" applyNumberFormat="1" applyFont="1" applyFill="1" applyBorder="1" applyAlignment="1">
      <alignment horizontal="center" vertical="center"/>
    </xf>
    <xf numFmtId="183" fontId="8" fillId="4" borderId="53" xfId="3" applyNumberFormat="1" applyFont="1" applyFill="1" applyBorder="1" applyAlignment="1">
      <alignment horizontal="center" vertical="center"/>
    </xf>
    <xf numFmtId="41" fontId="8" fillId="0" borderId="38" xfId="3" applyNumberFormat="1" applyFont="1" applyBorder="1" applyAlignment="1">
      <alignment vertical="center"/>
    </xf>
    <xf numFmtId="183" fontId="8" fillId="5" borderId="41" xfId="3" applyNumberFormat="1" applyFont="1" applyFill="1" applyBorder="1" applyAlignment="1">
      <alignment horizontal="center" vertical="center"/>
    </xf>
    <xf numFmtId="183" fontId="8" fillId="5" borderId="52" xfId="3" applyNumberFormat="1" applyFont="1" applyFill="1" applyBorder="1" applyAlignment="1">
      <alignment horizontal="center" vertical="center"/>
    </xf>
    <xf numFmtId="183" fontId="8" fillId="5" borderId="53" xfId="3" applyNumberFormat="1" applyFont="1" applyFill="1" applyBorder="1" applyAlignment="1">
      <alignment horizontal="center" vertical="center"/>
    </xf>
    <xf numFmtId="177" fontId="8" fillId="0" borderId="21" xfId="3" applyNumberFormat="1" applyFont="1" applyBorder="1" applyAlignment="1">
      <alignment horizontal="center" vertical="center"/>
    </xf>
    <xf numFmtId="177" fontId="8" fillId="0" borderId="41" xfId="3" applyNumberFormat="1" applyFont="1" applyBorder="1" applyAlignment="1">
      <alignment horizontal="right" vertical="center"/>
    </xf>
    <xf numFmtId="177" fontId="8" fillId="0" borderId="25" xfId="3" applyNumberFormat="1" applyFont="1" applyBorder="1" applyAlignment="1">
      <alignment horizontal="right" vertical="center"/>
    </xf>
    <xf numFmtId="177" fontId="8" fillId="0" borderId="40" xfId="3" applyNumberFormat="1" applyFont="1" applyBorder="1" applyAlignment="1">
      <alignment horizontal="right" vertical="center"/>
    </xf>
    <xf numFmtId="177" fontId="8" fillId="0" borderId="52" xfId="3" applyNumberFormat="1" applyFont="1" applyBorder="1" applyAlignment="1">
      <alignment horizontal="right" vertical="center"/>
    </xf>
    <xf numFmtId="177" fontId="8" fillId="0" borderId="21" xfId="3" applyNumberFormat="1" applyFont="1" applyBorder="1" applyAlignment="1">
      <alignment horizontal="right" vertical="center"/>
    </xf>
    <xf numFmtId="177" fontId="8" fillId="0" borderId="53" xfId="3" applyNumberFormat="1" applyFont="1" applyBorder="1" applyAlignment="1">
      <alignment horizontal="right" vertical="center"/>
    </xf>
    <xf numFmtId="41" fontId="8" fillId="0" borderId="21" xfId="3" applyNumberFormat="1" applyFont="1" applyBorder="1" applyAlignment="1">
      <alignment horizontal="center" vertical="center"/>
    </xf>
    <xf numFmtId="41" fontId="8" fillId="0" borderId="41" xfId="3" applyNumberFormat="1" applyFont="1" applyBorder="1" applyAlignment="1">
      <alignment horizontal="center" vertical="center"/>
    </xf>
    <xf numFmtId="41" fontId="8" fillId="0" borderId="25" xfId="3" applyNumberFormat="1" applyFont="1" applyBorder="1" applyAlignment="1">
      <alignment horizontal="center" vertical="center"/>
    </xf>
    <xf numFmtId="41" fontId="8" fillId="0" borderId="40" xfId="3" applyNumberFormat="1" applyFont="1" applyBorder="1" applyAlignment="1">
      <alignment horizontal="center" vertical="center"/>
    </xf>
    <xf numFmtId="41" fontId="8" fillId="0" borderId="52" xfId="3" applyNumberFormat="1" applyFont="1" applyBorder="1" applyAlignment="1">
      <alignment horizontal="center" vertical="center"/>
    </xf>
    <xf numFmtId="41" fontId="8" fillId="0" borderId="53" xfId="3" applyNumberFormat="1" applyFont="1" applyBorder="1" applyAlignment="1">
      <alignment horizontal="center" vertical="center"/>
    </xf>
    <xf numFmtId="41" fontId="8" fillId="0" borderId="2" xfId="3" applyNumberFormat="1" applyFont="1" applyBorder="1" applyAlignment="1">
      <alignment vertical="center" wrapText="1"/>
    </xf>
    <xf numFmtId="177" fontId="0" fillId="0" borderId="0" xfId="0" applyNumberFormat="1">
      <alignment vertical="center"/>
    </xf>
    <xf numFmtId="177" fontId="14" fillId="0" borderId="0" xfId="0" applyNumberFormat="1" applyFont="1" applyAlignment="1">
      <alignment horizontal="center" vertical="center"/>
    </xf>
    <xf numFmtId="41" fontId="14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177" fontId="15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4" fontId="8" fillId="0" borderId="0" xfId="3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0" fontId="8" fillId="7" borderId="3" xfId="3" applyFont="1" applyFill="1" applyBorder="1" applyAlignment="1">
      <alignment horizontal="center" vertical="center"/>
    </xf>
    <xf numFmtId="0" fontId="8" fillId="7" borderId="7" xfId="3" applyFont="1" applyFill="1" applyBorder="1" applyAlignment="1">
      <alignment horizontal="center" vertical="center"/>
    </xf>
    <xf numFmtId="0" fontId="8" fillId="7" borderId="11" xfId="3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179" fontId="8" fillId="7" borderId="4" xfId="3" applyNumberFormat="1" applyFont="1" applyFill="1" applyBorder="1" applyAlignment="1">
      <alignment horizontal="center" vertical="center"/>
    </xf>
    <xf numFmtId="179" fontId="8" fillId="7" borderId="8" xfId="3" applyNumberFormat="1" applyFont="1" applyFill="1" applyBorder="1" applyAlignment="1">
      <alignment horizontal="center" vertical="center"/>
    </xf>
    <xf numFmtId="179" fontId="8" fillId="7" borderId="12" xfId="3" applyNumberFormat="1" applyFont="1" applyFill="1" applyBorder="1" applyAlignment="1">
      <alignment horizontal="center" vertical="center"/>
    </xf>
    <xf numFmtId="41" fontId="8" fillId="7" borderId="4" xfId="3" applyNumberFormat="1" applyFont="1" applyFill="1" applyBorder="1" applyAlignment="1">
      <alignment horizontal="center" vertical="center"/>
    </xf>
    <xf numFmtId="41" fontId="8" fillId="7" borderId="8" xfId="3" applyNumberFormat="1" applyFont="1" applyFill="1" applyBorder="1" applyAlignment="1">
      <alignment horizontal="center" vertical="center"/>
    </xf>
    <xf numFmtId="41" fontId="8" fillId="7" borderId="12" xfId="3" applyNumberFormat="1" applyFont="1" applyFill="1" applyBorder="1" applyAlignment="1">
      <alignment horizontal="center" vertical="center"/>
    </xf>
    <xf numFmtId="41" fontId="8" fillId="0" borderId="16" xfId="3" applyNumberFormat="1" applyFont="1" applyBorder="1" applyAlignment="1">
      <alignment horizontal="center" vertical="center" shrinkToFit="1"/>
    </xf>
    <xf numFmtId="41" fontId="8" fillId="0" borderId="10" xfId="3" applyNumberFormat="1" applyFont="1" applyBorder="1" applyAlignment="1">
      <alignment horizontal="center" vertical="center" shrinkToFit="1"/>
    </xf>
    <xf numFmtId="41" fontId="8" fillId="0" borderId="13" xfId="3" applyNumberFormat="1" applyFont="1" applyBorder="1" applyAlignment="1">
      <alignment horizontal="center" vertical="center" shrinkToFit="1"/>
    </xf>
    <xf numFmtId="41" fontId="8" fillId="0" borderId="6" xfId="3" applyNumberFormat="1" applyFont="1" applyBorder="1" applyAlignment="1">
      <alignment horizontal="center" vertical="center" shrinkToFit="1"/>
    </xf>
    <xf numFmtId="0" fontId="9" fillId="7" borderId="14" xfId="4" applyFont="1" applyFill="1" applyBorder="1" applyAlignment="1">
      <alignment horizontal="center" vertical="center"/>
    </xf>
    <xf numFmtId="0" fontId="9" fillId="7" borderId="7" xfId="4" applyFont="1" applyFill="1" applyBorder="1" applyAlignment="1">
      <alignment horizontal="center" vertical="center"/>
    </xf>
    <xf numFmtId="0" fontId="9" fillId="7" borderId="11" xfId="4" applyFont="1" applyFill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9" fontId="8" fillId="7" borderId="15" xfId="3" applyNumberFormat="1" applyFont="1" applyFill="1" applyBorder="1" applyAlignment="1">
      <alignment horizontal="center" vertical="center"/>
    </xf>
    <xf numFmtId="41" fontId="8" fillId="7" borderId="15" xfId="3" applyNumberFormat="1" applyFont="1" applyFill="1" applyBorder="1" applyAlignment="1">
      <alignment horizontal="center" vertical="center"/>
    </xf>
    <xf numFmtId="41" fontId="8" fillId="0" borderId="20" xfId="3" applyNumberFormat="1" applyFont="1" applyBorder="1" applyAlignment="1">
      <alignment horizontal="center" vertical="center" shrinkToFit="1"/>
    </xf>
    <xf numFmtId="0" fontId="9" fillId="7" borderId="17" xfId="4" applyFont="1" applyFill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179" fontId="8" fillId="7" borderId="18" xfId="3" applyNumberFormat="1" applyFont="1" applyFill="1" applyBorder="1" applyAlignment="1">
      <alignment horizontal="center" vertical="center"/>
    </xf>
    <xf numFmtId="41" fontId="8" fillId="7" borderId="18" xfId="3" applyNumberFormat="1" applyFont="1" applyFill="1" applyBorder="1" applyAlignment="1">
      <alignment horizontal="center" vertical="center"/>
    </xf>
    <xf numFmtId="185" fontId="8" fillId="0" borderId="2" xfId="3" applyNumberFormat="1" applyFont="1" applyBorder="1" applyAlignment="1">
      <alignment horizontal="center" vertical="center"/>
    </xf>
    <xf numFmtId="180" fontId="8" fillId="8" borderId="2" xfId="3" applyNumberFormat="1" applyFont="1" applyFill="1" applyBorder="1" applyAlignment="1">
      <alignment horizontal="center" vertical="center"/>
    </xf>
    <xf numFmtId="183" fontId="8" fillId="6" borderId="21" xfId="3" applyNumberFormat="1" applyFont="1" applyFill="1" applyBorder="1" applyAlignment="1">
      <alignment horizontal="center" vertical="center"/>
    </xf>
    <xf numFmtId="183" fontId="8" fillId="6" borderId="22" xfId="3" applyNumberFormat="1" applyFont="1" applyFill="1" applyBorder="1" applyAlignment="1">
      <alignment horizontal="center" vertical="center"/>
    </xf>
    <xf numFmtId="183" fontId="8" fillId="0" borderId="26" xfId="3" applyNumberFormat="1" applyFont="1" applyBorder="1" applyAlignment="1">
      <alignment horizontal="center" vertical="center"/>
    </xf>
    <xf numFmtId="183" fontId="8" fillId="0" borderId="32" xfId="3" applyNumberFormat="1" applyFont="1" applyBorder="1" applyAlignment="1">
      <alignment horizontal="center" vertical="center"/>
    </xf>
    <xf numFmtId="183" fontId="8" fillId="0" borderId="39" xfId="3" applyNumberFormat="1" applyFont="1" applyBorder="1" applyAlignment="1">
      <alignment horizontal="center" vertical="center"/>
    </xf>
    <xf numFmtId="183" fontId="8" fillId="0" borderId="21" xfId="3" applyNumberFormat="1" applyFont="1" applyBorder="1" applyAlignment="1">
      <alignment horizontal="center" vertical="center"/>
    </xf>
    <xf numFmtId="183" fontId="8" fillId="0" borderId="22" xfId="3" applyNumberFormat="1" applyFont="1" applyBorder="1" applyAlignment="1">
      <alignment horizontal="center" vertical="center"/>
    </xf>
    <xf numFmtId="183" fontId="8" fillId="0" borderId="2" xfId="3" applyNumberFormat="1" applyFont="1" applyBorder="1" applyAlignment="1">
      <alignment horizontal="center" vertical="center"/>
    </xf>
    <xf numFmtId="0" fontId="8" fillId="0" borderId="0" xfId="3" applyNumberFormat="1" applyFont="1" applyAlignment="1">
      <alignment horizontal="center" vertical="center"/>
    </xf>
    <xf numFmtId="14" fontId="8" fillId="0" borderId="0" xfId="3" applyNumberFormat="1" applyFont="1" applyAlignment="1">
      <alignment vertical="center"/>
    </xf>
    <xf numFmtId="41" fontId="8" fillId="0" borderId="0" xfId="1" applyFont="1" applyAlignment="1">
      <alignment horizontal="center" vertical="center"/>
    </xf>
  </cellXfs>
  <cellStyles count="6">
    <cellStyle name="백분율" xfId="2" builtinId="5"/>
    <cellStyle name="쉼표 [0]" xfId="1" builtinId="6"/>
    <cellStyle name="표준" xfId="0" builtinId="0"/>
    <cellStyle name="표준_Sheet1" xfId="5" xr:uid="{E0616A6D-4A21-4E9E-AF2E-99BD9CEC66F2}"/>
    <cellStyle name="표준_계약내역(2004)" xfId="3" xr:uid="{D7B61949-5431-4B7D-A036-DC9EA809DEFA}"/>
    <cellStyle name="표준_계약내역(박경득)" xfId="4" xr:uid="{D5FD5855-C9CE-46D1-8723-C4B36C1D86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BFC6-7DDA-4740-A929-A54FF978338F}">
  <dimension ref="A1:AE79"/>
  <sheetViews>
    <sheetView tabSelected="1" topLeftCell="B1" zoomScaleNormal="100" workbookViewId="0">
      <pane ySplit="2" topLeftCell="A24" activePane="bottomLeft" state="frozen"/>
      <selection pane="bottomLeft" activeCell="K47" sqref="K47"/>
    </sheetView>
  </sheetViews>
  <sheetFormatPr defaultRowHeight="17" x14ac:dyDescent="0.45"/>
  <cols>
    <col min="1" max="1" width="13.08203125" style="133" hidden="1" customWidth="1"/>
    <col min="2" max="2" width="23.58203125" style="133" customWidth="1"/>
    <col min="3" max="3" width="15.83203125" style="140" hidden="1" customWidth="1"/>
    <col min="4" max="5" width="13.58203125" style="9" hidden="1" customWidth="1"/>
    <col min="6" max="6" width="15.58203125" style="9" bestFit="1" customWidth="1"/>
    <col min="7" max="7" width="13.58203125" style="9" customWidth="1"/>
    <col min="8" max="8" width="15.08203125" style="9" customWidth="1"/>
    <col min="9" max="11" width="13.58203125" style="9" customWidth="1"/>
    <col min="12" max="12" width="55.08203125" style="133" customWidth="1"/>
    <col min="13" max="13" width="12.25" style="8" bestFit="1" customWidth="1"/>
    <col min="14" max="14" width="10" customWidth="1"/>
    <col min="15" max="15" width="36.33203125" customWidth="1"/>
  </cols>
  <sheetData>
    <row r="1" spans="1:31" ht="23.15" customHeight="1" thickBot="1" x14ac:dyDescent="0.5">
      <c r="A1" s="142" t="s">
        <v>0</v>
      </c>
      <c r="B1" s="142"/>
      <c r="C1" s="142"/>
      <c r="D1" s="1"/>
      <c r="E1" s="2"/>
      <c r="F1" s="3" t="s">
        <v>1</v>
      </c>
      <c r="G1" s="4" t="s">
        <v>2</v>
      </c>
      <c r="H1" s="5" t="s">
        <v>3</v>
      </c>
      <c r="I1" s="6" t="s">
        <v>4</v>
      </c>
      <c r="J1" s="1"/>
      <c r="K1" s="1"/>
      <c r="L1" s="7"/>
    </row>
    <row r="2" spans="1:31" s="15" customFormat="1" ht="18.649999999999999" customHeight="1" thickBot="1" x14ac:dyDescent="0.5">
      <c r="A2" s="10" t="s">
        <v>5</v>
      </c>
      <c r="B2" s="10" t="s">
        <v>6</v>
      </c>
      <c r="C2" s="10" t="s">
        <v>7</v>
      </c>
      <c r="D2" s="11" t="s">
        <v>8</v>
      </c>
      <c r="E2" s="11" t="s">
        <v>9</v>
      </c>
      <c r="F2" s="11" t="s">
        <v>10</v>
      </c>
      <c r="G2" s="11" t="s">
        <v>11</v>
      </c>
      <c r="H2" s="11" t="s">
        <v>12</v>
      </c>
      <c r="I2" s="11" t="s">
        <v>13</v>
      </c>
      <c r="J2" s="11" t="s">
        <v>14</v>
      </c>
      <c r="K2" s="11" t="s">
        <v>15</v>
      </c>
      <c r="L2" s="12" t="s">
        <v>16</v>
      </c>
      <c r="M2" s="13" t="s">
        <v>17</v>
      </c>
    </row>
    <row r="3" spans="1:31" s="22" customFormat="1" ht="16.5" customHeight="1" x14ac:dyDescent="0.45">
      <c r="A3" s="143"/>
      <c r="B3" s="146"/>
      <c r="C3" s="149">
        <v>45665</v>
      </c>
      <c r="D3" s="152">
        <f>82764000-2620000</f>
        <v>80144000</v>
      </c>
      <c r="E3" s="152">
        <f>D3*0.1</f>
        <v>8014400</v>
      </c>
      <c r="F3" s="16">
        <v>45688</v>
      </c>
      <c r="G3" s="17">
        <v>6897000</v>
      </c>
      <c r="H3" s="18">
        <v>45713</v>
      </c>
      <c r="I3" s="17">
        <v>6897000</v>
      </c>
      <c r="J3" s="19">
        <v>484500</v>
      </c>
      <c r="K3" s="20">
        <f>SUM(G3-J3)</f>
        <v>6412500</v>
      </c>
      <c r="L3" s="158"/>
      <c r="M3" s="13">
        <v>0.9</v>
      </c>
      <c r="N3" s="15"/>
      <c r="O3" s="21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s="22" customFormat="1" ht="16.5" customHeight="1" x14ac:dyDescent="0.45">
      <c r="A4" s="144"/>
      <c r="B4" s="147"/>
      <c r="C4" s="150"/>
      <c r="D4" s="153"/>
      <c r="E4" s="153"/>
      <c r="F4" s="23">
        <v>45716</v>
      </c>
      <c r="G4" s="24">
        <v>6897000</v>
      </c>
      <c r="H4" s="25">
        <v>45741</v>
      </c>
      <c r="I4" s="24">
        <v>6897000</v>
      </c>
      <c r="J4" s="26">
        <v>484500</v>
      </c>
      <c r="K4" s="27">
        <f>SUM(G4-J4)</f>
        <v>6412500</v>
      </c>
      <c r="L4" s="156"/>
      <c r="M4" s="13"/>
      <c r="N4" s="15"/>
      <c r="O4" s="21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s="22" customFormat="1" ht="16.5" customHeight="1" x14ac:dyDescent="0.45">
      <c r="A5" s="144"/>
      <c r="B5" s="147"/>
      <c r="C5" s="150"/>
      <c r="D5" s="153"/>
      <c r="E5" s="153"/>
      <c r="F5" s="23">
        <v>45747</v>
      </c>
      <c r="G5" s="24">
        <v>6897000</v>
      </c>
      <c r="H5" s="23">
        <v>45772</v>
      </c>
      <c r="I5" s="28">
        <v>6897000</v>
      </c>
      <c r="J5" s="26">
        <v>1084500</v>
      </c>
      <c r="K5" s="29">
        <f>SUM(G5-J5)</f>
        <v>5812500</v>
      </c>
      <c r="L5" s="156"/>
      <c r="M5" s="13"/>
      <c r="N5" s="15"/>
      <c r="O5" s="21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s="22" customFormat="1" ht="16.5" customHeight="1" x14ac:dyDescent="0.45">
      <c r="A6" s="144"/>
      <c r="B6" s="147"/>
      <c r="C6" s="150"/>
      <c r="D6" s="153"/>
      <c r="E6" s="153"/>
      <c r="F6" s="23">
        <v>45777</v>
      </c>
      <c r="G6" s="28">
        <v>6897000</v>
      </c>
      <c r="H6" s="30">
        <v>45833</v>
      </c>
      <c r="I6" s="28">
        <v>6897000</v>
      </c>
      <c r="J6" s="31">
        <v>484500</v>
      </c>
      <c r="K6" s="29">
        <f>G6-J6</f>
        <v>6412500</v>
      </c>
      <c r="L6" s="156"/>
      <c r="M6" s="13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s="22" customFormat="1" ht="16.5" customHeight="1" x14ac:dyDescent="0.45">
      <c r="A7" s="144"/>
      <c r="B7" s="147"/>
      <c r="C7" s="150"/>
      <c r="D7" s="153"/>
      <c r="E7" s="153"/>
      <c r="F7" s="23">
        <v>45807</v>
      </c>
      <c r="G7" s="28">
        <v>6897000</v>
      </c>
      <c r="H7" s="25">
        <v>45833</v>
      </c>
      <c r="I7" s="28">
        <v>6897000</v>
      </c>
      <c r="J7" s="31">
        <v>484500</v>
      </c>
      <c r="K7" s="29">
        <f t="shared" ref="K7:K40" si="0">G7-J7</f>
        <v>6412500</v>
      </c>
      <c r="L7" s="156"/>
      <c r="M7" s="13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s="22" customFormat="1" ht="16.5" customHeight="1" x14ac:dyDescent="0.45">
      <c r="A8" s="144"/>
      <c r="B8" s="147"/>
      <c r="C8" s="150"/>
      <c r="D8" s="153"/>
      <c r="E8" s="153"/>
      <c r="F8" s="30">
        <v>45838</v>
      </c>
      <c r="G8" s="28">
        <v>6897000</v>
      </c>
      <c r="H8" s="23">
        <v>45880</v>
      </c>
      <c r="I8" s="32">
        <v>6897000</v>
      </c>
      <c r="J8" s="31">
        <v>1084500</v>
      </c>
      <c r="K8" s="33">
        <f t="shared" si="0"/>
        <v>5812500</v>
      </c>
      <c r="L8" s="156"/>
      <c r="M8" s="13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s="22" customFormat="1" ht="18" customHeight="1" x14ac:dyDescent="0.45">
      <c r="A9" s="144"/>
      <c r="B9" s="147"/>
      <c r="C9" s="150"/>
      <c r="D9" s="153"/>
      <c r="E9" s="153"/>
      <c r="F9" s="30">
        <v>45869</v>
      </c>
      <c r="G9" s="32">
        <v>6897000</v>
      </c>
      <c r="H9" s="23"/>
      <c r="I9" s="34"/>
      <c r="J9" s="31">
        <v>484500</v>
      </c>
      <c r="K9" s="31">
        <f t="shared" si="0"/>
        <v>6412500</v>
      </c>
      <c r="L9" s="156"/>
      <c r="M9" s="141">
        <f>H9</f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s="22" customFormat="1" ht="20.149999999999999" customHeight="1" x14ac:dyDescent="0.45">
      <c r="A10" s="144"/>
      <c r="B10" s="147"/>
      <c r="C10" s="150"/>
      <c r="D10" s="153"/>
      <c r="E10" s="153"/>
      <c r="F10" s="30">
        <v>45898</v>
      </c>
      <c r="G10" s="35">
        <v>6897000</v>
      </c>
      <c r="H10" s="25"/>
      <c r="I10" s="36"/>
      <c r="J10" s="31">
        <v>484500</v>
      </c>
      <c r="K10" s="31">
        <f t="shared" si="0"/>
        <v>6412500</v>
      </c>
      <c r="L10" s="156"/>
      <c r="M10" s="13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1" s="22" customFormat="1" ht="16.5" customHeight="1" x14ac:dyDescent="0.45">
      <c r="A11" s="144"/>
      <c r="B11" s="147"/>
      <c r="C11" s="150"/>
      <c r="D11" s="153"/>
      <c r="E11" s="153"/>
      <c r="F11" s="23"/>
      <c r="G11" s="37"/>
      <c r="H11" s="30"/>
      <c r="I11" s="37"/>
      <c r="J11" s="38">
        <v>1084500</v>
      </c>
      <c r="K11" s="31">
        <f t="shared" si="0"/>
        <v>-1084500</v>
      </c>
      <c r="L11" s="156"/>
      <c r="M11" s="13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s="22" customFormat="1" ht="16.5" customHeight="1" x14ac:dyDescent="0.45">
      <c r="A12" s="144"/>
      <c r="B12" s="147"/>
      <c r="C12" s="150"/>
      <c r="D12" s="153"/>
      <c r="E12" s="153"/>
      <c r="F12" s="30"/>
      <c r="G12" s="37"/>
      <c r="H12" s="30"/>
      <c r="I12" s="37"/>
      <c r="J12" s="38">
        <v>484500</v>
      </c>
      <c r="K12" s="31">
        <f t="shared" si="0"/>
        <v>-484500</v>
      </c>
      <c r="L12" s="156"/>
      <c r="M12" s="180">
        <f>DATE(2025,LEFT($B45,LEN($B45)-1),1)</f>
        <v>45658</v>
      </c>
      <c r="N12" s="181">
        <f>M12</f>
        <v>45658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s="22" customFormat="1" ht="16.5" customHeight="1" x14ac:dyDescent="0.45">
      <c r="A13" s="144"/>
      <c r="B13" s="147"/>
      <c r="C13" s="150"/>
      <c r="D13" s="153"/>
      <c r="E13" s="153"/>
      <c r="F13" s="23"/>
      <c r="G13" s="34"/>
      <c r="H13" s="30"/>
      <c r="I13" s="37"/>
      <c r="J13" s="38">
        <v>484500</v>
      </c>
      <c r="K13" s="31">
        <f t="shared" si="0"/>
        <v>-484500</v>
      </c>
      <c r="L13" s="156"/>
      <c r="M13" s="180">
        <f>EOMONTH(DATE(2025,LEFT($B45,LEN($B45)-1),1),0)</f>
        <v>45688</v>
      </c>
      <c r="N13" s="181">
        <f>M13</f>
        <v>45688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s="22" customFormat="1" ht="16.5" customHeight="1" x14ac:dyDescent="0.45">
      <c r="A14" s="145"/>
      <c r="B14" s="148"/>
      <c r="C14" s="151"/>
      <c r="D14" s="154"/>
      <c r="E14" s="154"/>
      <c r="F14" s="23"/>
      <c r="G14" s="34"/>
      <c r="H14" s="30"/>
      <c r="I14" s="34"/>
      <c r="J14" s="38">
        <v>1084500</v>
      </c>
      <c r="K14" s="31">
        <f t="shared" si="0"/>
        <v>-1084500</v>
      </c>
      <c r="L14" s="157"/>
      <c r="M14" s="13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s="22" customFormat="1" ht="16.5" customHeight="1" x14ac:dyDescent="0.45">
      <c r="A15" s="159"/>
      <c r="B15" s="162"/>
      <c r="C15" s="163">
        <v>45723</v>
      </c>
      <c r="D15" s="164">
        <v>3600000</v>
      </c>
      <c r="E15" s="164">
        <v>360000</v>
      </c>
      <c r="F15" s="23">
        <v>45726</v>
      </c>
      <c r="G15" s="39">
        <v>900000</v>
      </c>
      <c r="H15" s="30">
        <v>45747</v>
      </c>
      <c r="I15" s="39">
        <v>900000</v>
      </c>
      <c r="J15" s="38"/>
      <c r="K15" s="27">
        <f t="shared" si="0"/>
        <v>900000</v>
      </c>
      <c r="L15" s="155"/>
      <c r="M15" s="13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s="22" customFormat="1" ht="16.5" customHeight="1" x14ac:dyDescent="0.45">
      <c r="A16" s="160"/>
      <c r="B16" s="147"/>
      <c r="C16" s="150"/>
      <c r="D16" s="153"/>
      <c r="E16" s="153"/>
      <c r="F16" s="23">
        <v>45838</v>
      </c>
      <c r="G16" s="40">
        <v>900000</v>
      </c>
      <c r="H16" s="30">
        <v>45869</v>
      </c>
      <c r="I16" s="35">
        <v>900000</v>
      </c>
      <c r="J16" s="38"/>
      <c r="K16" s="33">
        <f t="shared" si="0"/>
        <v>900000</v>
      </c>
      <c r="L16" s="156"/>
      <c r="M16" s="13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s="22" customFormat="1" ht="16.5" customHeight="1" x14ac:dyDescent="0.45">
      <c r="A17" s="160"/>
      <c r="B17" s="147"/>
      <c r="C17" s="150"/>
      <c r="D17" s="153"/>
      <c r="E17" s="153"/>
      <c r="F17" s="23"/>
      <c r="G17" s="34"/>
      <c r="H17" s="30"/>
      <c r="I17" s="34"/>
      <c r="J17" s="38"/>
      <c r="K17" s="31">
        <f t="shared" si="0"/>
        <v>0</v>
      </c>
      <c r="L17" s="156"/>
      <c r="M17" s="13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s="22" customFormat="1" ht="16.5" customHeight="1" x14ac:dyDescent="0.45">
      <c r="A18" s="161"/>
      <c r="B18" s="148"/>
      <c r="C18" s="151"/>
      <c r="D18" s="154"/>
      <c r="E18" s="154"/>
      <c r="F18" s="23"/>
      <c r="G18" s="34"/>
      <c r="H18" s="30"/>
      <c r="I18" s="34"/>
      <c r="J18" s="38"/>
      <c r="K18" s="31">
        <f t="shared" si="0"/>
        <v>0</v>
      </c>
      <c r="L18" s="157"/>
      <c r="M18" s="13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s="22" customFormat="1" ht="16.5" customHeight="1" x14ac:dyDescent="0.45">
      <c r="A19" s="159"/>
      <c r="B19" s="162"/>
      <c r="C19" s="163">
        <v>45750</v>
      </c>
      <c r="D19" s="164">
        <v>36000000</v>
      </c>
      <c r="E19" s="164">
        <v>3600000</v>
      </c>
      <c r="F19" s="23">
        <v>45747</v>
      </c>
      <c r="G19" s="39">
        <v>9000000</v>
      </c>
      <c r="H19" s="30">
        <v>45763</v>
      </c>
      <c r="I19" s="40">
        <v>9000000</v>
      </c>
      <c r="J19" s="38"/>
      <c r="K19" s="29">
        <f t="shared" si="0"/>
        <v>9000000</v>
      </c>
      <c r="L19" s="155"/>
      <c r="M19" s="13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s="22" customFormat="1" ht="16.5" customHeight="1" x14ac:dyDescent="0.45">
      <c r="A20" s="160"/>
      <c r="B20" s="147"/>
      <c r="C20" s="150"/>
      <c r="D20" s="153"/>
      <c r="E20" s="153"/>
      <c r="F20" s="23">
        <v>45838</v>
      </c>
      <c r="G20" s="40">
        <v>9000000</v>
      </c>
      <c r="H20" s="30">
        <v>45889</v>
      </c>
      <c r="I20" s="35">
        <v>9000000</v>
      </c>
      <c r="J20" s="38"/>
      <c r="K20" s="33">
        <f t="shared" si="0"/>
        <v>9000000</v>
      </c>
      <c r="L20" s="156"/>
      <c r="M20" s="13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s="22" customFormat="1" ht="16.5" customHeight="1" x14ac:dyDescent="0.45">
      <c r="A21" s="160"/>
      <c r="B21" s="147"/>
      <c r="C21" s="150"/>
      <c r="D21" s="153"/>
      <c r="E21" s="153"/>
      <c r="F21" s="23"/>
      <c r="G21" s="34"/>
      <c r="H21" s="30"/>
      <c r="I21" s="34"/>
      <c r="J21" s="38"/>
      <c r="K21" s="31">
        <f t="shared" si="0"/>
        <v>0</v>
      </c>
      <c r="L21" s="156"/>
      <c r="M21" s="13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s="22" customFormat="1" ht="16.5" customHeight="1" x14ac:dyDescent="0.45">
      <c r="A22" s="161"/>
      <c r="B22" s="148"/>
      <c r="C22" s="151"/>
      <c r="D22" s="154"/>
      <c r="E22" s="154"/>
      <c r="F22" s="23"/>
      <c r="G22" s="34"/>
      <c r="H22" s="30"/>
      <c r="I22" s="34"/>
      <c r="J22" s="38"/>
      <c r="K22" s="31">
        <f t="shared" si="0"/>
        <v>0</v>
      </c>
      <c r="L22" s="157"/>
      <c r="M22" s="13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s="22" customFormat="1" ht="16.5" customHeight="1" x14ac:dyDescent="0.45">
      <c r="A23" s="159"/>
      <c r="B23" s="162"/>
      <c r="C23" s="163">
        <v>45755</v>
      </c>
      <c r="D23" s="164">
        <v>8100000</v>
      </c>
      <c r="E23" s="164">
        <v>810000</v>
      </c>
      <c r="F23" s="23">
        <v>45777</v>
      </c>
      <c r="G23" s="40">
        <v>900000</v>
      </c>
      <c r="H23" s="41">
        <v>45807</v>
      </c>
      <c r="I23" s="40">
        <v>900000</v>
      </c>
      <c r="J23" s="38"/>
      <c r="K23" s="29">
        <f t="shared" si="0"/>
        <v>900000</v>
      </c>
      <c r="L23" s="155"/>
      <c r="M23" s="13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s="22" customFormat="1" ht="16.5" customHeight="1" x14ac:dyDescent="0.45">
      <c r="A24" s="160"/>
      <c r="B24" s="147"/>
      <c r="C24" s="150"/>
      <c r="D24" s="153"/>
      <c r="E24" s="153"/>
      <c r="F24" s="41">
        <v>45807</v>
      </c>
      <c r="G24" s="40">
        <v>900000</v>
      </c>
      <c r="H24" s="41">
        <v>45838</v>
      </c>
      <c r="I24" s="40">
        <v>900000</v>
      </c>
      <c r="J24" s="38"/>
      <c r="K24" s="29">
        <f t="shared" si="0"/>
        <v>900000</v>
      </c>
      <c r="L24" s="156"/>
      <c r="M24" s="13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 s="22" customFormat="1" ht="16.5" customHeight="1" x14ac:dyDescent="0.45">
      <c r="A25" s="160"/>
      <c r="B25" s="147"/>
      <c r="C25" s="150"/>
      <c r="D25" s="153"/>
      <c r="E25" s="153"/>
      <c r="F25" s="23">
        <v>45838</v>
      </c>
      <c r="G25" s="40">
        <v>900000</v>
      </c>
      <c r="H25" s="30">
        <v>45869</v>
      </c>
      <c r="I25" s="35">
        <v>900000</v>
      </c>
      <c r="J25" s="38"/>
      <c r="K25" s="33">
        <f t="shared" si="0"/>
        <v>900000</v>
      </c>
      <c r="L25" s="156"/>
      <c r="M25" s="13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s="22" customFormat="1" ht="16.5" customHeight="1" x14ac:dyDescent="0.45">
      <c r="A26" s="160"/>
      <c r="B26" s="147"/>
      <c r="C26" s="150"/>
      <c r="D26" s="153"/>
      <c r="E26" s="153"/>
      <c r="F26" s="23">
        <v>45869</v>
      </c>
      <c r="G26" s="35">
        <v>900000</v>
      </c>
      <c r="H26" s="30">
        <v>45898</v>
      </c>
      <c r="I26" s="32">
        <v>900000</v>
      </c>
      <c r="J26" s="38"/>
      <c r="K26" s="33">
        <f t="shared" si="0"/>
        <v>900000</v>
      </c>
      <c r="L26" s="156"/>
      <c r="M26" s="13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1" s="22" customFormat="1" ht="16.5" customHeight="1" x14ac:dyDescent="0.45">
      <c r="A27" s="160"/>
      <c r="B27" s="147"/>
      <c r="C27" s="150"/>
      <c r="D27" s="153"/>
      <c r="E27" s="153"/>
      <c r="F27" s="42">
        <v>45898</v>
      </c>
      <c r="G27" s="35">
        <v>900000</v>
      </c>
      <c r="H27" s="42"/>
      <c r="I27" s="34"/>
      <c r="J27" s="38"/>
      <c r="K27" s="31">
        <f t="shared" si="0"/>
        <v>900000</v>
      </c>
      <c r="L27" s="156"/>
      <c r="M27" s="13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 s="22" customFormat="1" ht="16.5" customHeight="1" x14ac:dyDescent="0.45">
      <c r="A28" s="160"/>
      <c r="B28" s="147"/>
      <c r="C28" s="150"/>
      <c r="D28" s="153"/>
      <c r="E28" s="153"/>
      <c r="F28" s="42"/>
      <c r="G28" s="34"/>
      <c r="H28" s="42"/>
      <c r="I28" s="34"/>
      <c r="J28" s="38"/>
      <c r="K28" s="31">
        <f t="shared" si="0"/>
        <v>0</v>
      </c>
      <c r="L28" s="156"/>
      <c r="M28" s="13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s="22" customFormat="1" ht="16.5" customHeight="1" x14ac:dyDescent="0.45">
      <c r="A29" s="160"/>
      <c r="B29" s="147"/>
      <c r="C29" s="150"/>
      <c r="D29" s="153"/>
      <c r="E29" s="153"/>
      <c r="F29" s="42"/>
      <c r="G29" s="34"/>
      <c r="H29" s="42"/>
      <c r="I29" s="34"/>
      <c r="J29" s="38"/>
      <c r="K29" s="31">
        <f t="shared" si="0"/>
        <v>0</v>
      </c>
      <c r="L29" s="156"/>
      <c r="M29" s="13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s="22" customFormat="1" ht="16.5" customHeight="1" x14ac:dyDescent="0.45">
      <c r="A30" s="160"/>
      <c r="B30" s="147"/>
      <c r="C30" s="150"/>
      <c r="D30" s="153"/>
      <c r="E30" s="153"/>
      <c r="F30" s="42"/>
      <c r="G30" s="34"/>
      <c r="H30" s="42"/>
      <c r="I30" s="34"/>
      <c r="J30" s="38"/>
      <c r="K30" s="31">
        <f t="shared" si="0"/>
        <v>0</v>
      </c>
      <c r="L30" s="156"/>
      <c r="M30" s="13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1:31" s="22" customFormat="1" ht="16.5" customHeight="1" x14ac:dyDescent="0.45">
      <c r="A31" s="161"/>
      <c r="B31" s="148"/>
      <c r="C31" s="151"/>
      <c r="D31" s="154"/>
      <c r="E31" s="154"/>
      <c r="F31" s="42"/>
      <c r="G31" s="34"/>
      <c r="H31" s="42"/>
      <c r="I31" s="34"/>
      <c r="J31" s="38"/>
      <c r="K31" s="31">
        <f t="shared" si="0"/>
        <v>0</v>
      </c>
      <c r="L31" s="157"/>
      <c r="M31" s="13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1" s="22" customFormat="1" ht="16.5" customHeight="1" x14ac:dyDescent="0.45">
      <c r="A32" s="159"/>
      <c r="B32" s="162"/>
      <c r="C32" s="163">
        <v>45771</v>
      </c>
      <c r="D32" s="164">
        <v>5400000</v>
      </c>
      <c r="E32" s="164">
        <v>540000</v>
      </c>
      <c r="F32" s="30">
        <v>45777</v>
      </c>
      <c r="G32" s="28">
        <v>600000</v>
      </c>
      <c r="H32" s="30">
        <v>45833</v>
      </c>
      <c r="I32" s="40">
        <v>600000</v>
      </c>
      <c r="J32" s="38">
        <v>500000</v>
      </c>
      <c r="K32" s="29">
        <f t="shared" si="0"/>
        <v>100000</v>
      </c>
      <c r="L32" s="155"/>
      <c r="M32" s="13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s="22" customFormat="1" ht="16.5" customHeight="1" x14ac:dyDescent="0.45">
      <c r="A33" s="160"/>
      <c r="B33" s="147"/>
      <c r="C33" s="150"/>
      <c r="D33" s="153"/>
      <c r="E33" s="153"/>
      <c r="F33" s="30">
        <v>45807</v>
      </c>
      <c r="G33" s="28">
        <v>600000</v>
      </c>
      <c r="H33" s="42">
        <v>45833</v>
      </c>
      <c r="I33" s="40">
        <v>600000</v>
      </c>
      <c r="J33" s="38">
        <v>500000</v>
      </c>
      <c r="K33" s="29">
        <f t="shared" si="0"/>
        <v>100000</v>
      </c>
      <c r="L33" s="156"/>
      <c r="M33" s="13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s="22" customFormat="1" ht="16.5" customHeight="1" x14ac:dyDescent="0.45">
      <c r="A34" s="160"/>
      <c r="B34" s="147"/>
      <c r="C34" s="150"/>
      <c r="D34" s="153"/>
      <c r="E34" s="153"/>
      <c r="F34" s="30">
        <v>45838</v>
      </c>
      <c r="G34" s="28">
        <v>600000</v>
      </c>
      <c r="H34" s="42">
        <v>45880</v>
      </c>
      <c r="I34" s="35">
        <v>600000</v>
      </c>
      <c r="J34" s="38">
        <v>500000</v>
      </c>
      <c r="K34" s="33">
        <f t="shared" si="0"/>
        <v>100000</v>
      </c>
      <c r="L34" s="156"/>
      <c r="M34" s="13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s="22" customFormat="1" ht="16.5" customHeight="1" x14ac:dyDescent="0.45">
      <c r="A35" s="160"/>
      <c r="B35" s="147"/>
      <c r="C35" s="150"/>
      <c r="D35" s="153"/>
      <c r="E35" s="153"/>
      <c r="F35" s="23">
        <v>45869</v>
      </c>
      <c r="G35" s="32">
        <v>600000</v>
      </c>
      <c r="H35" s="30"/>
      <c r="I35" s="37"/>
      <c r="J35" s="38"/>
      <c r="K35" s="31">
        <f t="shared" si="0"/>
        <v>600000</v>
      </c>
      <c r="L35" s="156"/>
      <c r="M35" s="13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s="22" customFormat="1" ht="16.5" customHeight="1" x14ac:dyDescent="0.45">
      <c r="A36" s="160"/>
      <c r="B36" s="147"/>
      <c r="C36" s="150"/>
      <c r="D36" s="153"/>
      <c r="E36" s="153"/>
      <c r="F36" s="23">
        <v>45898</v>
      </c>
      <c r="G36" s="35">
        <v>600000</v>
      </c>
      <c r="H36" s="30"/>
      <c r="I36" s="37"/>
      <c r="J36" s="38"/>
      <c r="K36" s="31">
        <f t="shared" si="0"/>
        <v>600000</v>
      </c>
      <c r="L36" s="156"/>
      <c r="M36" s="13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s="22" customFormat="1" ht="16.5" customHeight="1" x14ac:dyDescent="0.45">
      <c r="A37" s="160"/>
      <c r="B37" s="147"/>
      <c r="C37" s="150"/>
      <c r="D37" s="153"/>
      <c r="E37" s="153"/>
      <c r="F37" s="23"/>
      <c r="G37" s="34"/>
      <c r="H37" s="30"/>
      <c r="I37" s="37"/>
      <c r="J37" s="38"/>
      <c r="K37" s="31">
        <f t="shared" si="0"/>
        <v>0</v>
      </c>
      <c r="L37" s="156"/>
      <c r="M37" s="13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s="22" customFormat="1" ht="16.5" customHeight="1" x14ac:dyDescent="0.45">
      <c r="A38" s="160"/>
      <c r="B38" s="147"/>
      <c r="C38" s="150"/>
      <c r="D38" s="153"/>
      <c r="E38" s="153"/>
      <c r="F38" s="23"/>
      <c r="G38" s="34"/>
      <c r="H38" s="30"/>
      <c r="I38" s="37"/>
      <c r="J38" s="38"/>
      <c r="K38" s="31">
        <f t="shared" si="0"/>
        <v>0</v>
      </c>
      <c r="L38" s="156"/>
      <c r="M38" s="13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s="22" customFormat="1" ht="16.5" customHeight="1" x14ac:dyDescent="0.45">
      <c r="A39" s="160"/>
      <c r="B39" s="147"/>
      <c r="C39" s="150"/>
      <c r="D39" s="153"/>
      <c r="E39" s="153"/>
      <c r="F39" s="23"/>
      <c r="G39" s="34"/>
      <c r="H39" s="30"/>
      <c r="I39" s="37"/>
      <c r="J39" s="38"/>
      <c r="K39" s="31">
        <f t="shared" si="0"/>
        <v>0</v>
      </c>
      <c r="L39" s="156"/>
      <c r="M39" s="182" cm="1">
        <f t="array" ref="M39">SUMPRODUCT((K$3:K$40)*(H$3:H$40&gt;=DATE(2025,LEFT($B47,LEN($B47)-1),1))*(H$3:H$40&lt;=EOMONTH(DATE(2025,LEFT($B47,LEN($B47)-1),1),0)))</f>
        <v>7312500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s="22" customFormat="1" ht="16.5" customHeight="1" thickBot="1" x14ac:dyDescent="0.5">
      <c r="A40" s="166"/>
      <c r="B40" s="167"/>
      <c r="C40" s="168"/>
      <c r="D40" s="169"/>
      <c r="E40" s="169"/>
      <c r="F40" s="43"/>
      <c r="G40" s="44"/>
      <c r="H40" s="45"/>
      <c r="I40" s="46"/>
      <c r="J40" s="47"/>
      <c r="K40" s="31">
        <f t="shared" si="0"/>
        <v>0</v>
      </c>
      <c r="L40" s="165"/>
      <c r="M40" s="13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1:31" s="15" customFormat="1" ht="17.25" customHeight="1" thickBot="1" x14ac:dyDescent="0.5">
      <c r="A41" s="171" t="s">
        <v>18</v>
      </c>
      <c r="B41" s="171"/>
      <c r="C41" s="48"/>
      <c r="D41" s="49">
        <f>SUM(D3:D40)</f>
        <v>133244000</v>
      </c>
      <c r="E41" s="49"/>
      <c r="F41" s="50"/>
      <c r="G41" s="49">
        <f>SUM(G3:G40)</f>
        <v>82476000</v>
      </c>
      <c r="H41" s="51"/>
      <c r="I41" s="49">
        <f>SUM(I3:I40)</f>
        <v>66582000</v>
      </c>
      <c r="J41" s="50">
        <f>SUM(J3:J40)</f>
        <v>9714000</v>
      </c>
      <c r="K41" s="49">
        <f>SUM(K3:K40)</f>
        <v>72762000</v>
      </c>
      <c r="L41" s="52"/>
      <c r="M41" s="13"/>
    </row>
    <row r="42" spans="1:31" s="15" customFormat="1" ht="16" x14ac:dyDescent="0.45">
      <c r="C42" s="53"/>
      <c r="D42" s="14"/>
      <c r="E42" s="14"/>
      <c r="F42" s="54"/>
      <c r="G42" s="14"/>
      <c r="H42" s="14"/>
      <c r="I42" s="14"/>
      <c r="J42" s="14"/>
      <c r="K42" s="55"/>
      <c r="L42" s="56"/>
      <c r="M42" s="13"/>
    </row>
    <row r="43" spans="1:31" s="15" customFormat="1" ht="16.5" thickBot="1" x14ac:dyDescent="0.5">
      <c r="C43" s="53"/>
      <c r="D43" s="14"/>
      <c r="E43" s="14"/>
      <c r="F43" s="57"/>
      <c r="G43" s="14"/>
      <c r="H43" s="14"/>
      <c r="I43" s="14"/>
      <c r="J43" s="14"/>
      <c r="K43" s="14"/>
      <c r="L43" s="56"/>
      <c r="M43" s="13"/>
    </row>
    <row r="44" spans="1:31" s="64" customFormat="1" ht="21.75" customHeight="1" thickBot="1" x14ac:dyDescent="0.5">
      <c r="A44" s="172" t="s">
        <v>19</v>
      </c>
      <c r="B44" s="173"/>
      <c r="C44" s="58" t="s">
        <v>20</v>
      </c>
      <c r="D44" s="59" t="s">
        <v>21</v>
      </c>
      <c r="E44" s="60" t="s">
        <v>9</v>
      </c>
      <c r="F44" s="61" t="s">
        <v>22</v>
      </c>
      <c r="G44" s="59" t="s">
        <v>23</v>
      </c>
      <c r="H44" s="61" t="s">
        <v>24</v>
      </c>
      <c r="I44" s="59" t="s">
        <v>25</v>
      </c>
      <c r="J44" s="61" t="s">
        <v>26</v>
      </c>
      <c r="K44" s="59" t="s">
        <v>15</v>
      </c>
      <c r="L44" s="62" t="s">
        <v>27</v>
      </c>
      <c r="M44" s="13"/>
    </row>
    <row r="45" spans="1:31" s="64" customFormat="1" ht="21.75" customHeight="1" x14ac:dyDescent="0.45">
      <c r="A45" s="174" t="s">
        <v>28</v>
      </c>
      <c r="B45" s="65" t="s">
        <v>29</v>
      </c>
      <c r="C45" s="66"/>
      <c r="D45" s="67" cm="1">
        <f t="array" ref="D45">SUMPRODUCT(($B45=MONTH(C$3:C$40)&amp;"월")*(D$3:D$40))</f>
        <v>80144000</v>
      </c>
      <c r="E45" s="68" cm="1">
        <f t="array" ref="E45">SUMPRODUCT(($B45=MONTH(C$3:C$40)&amp;"월")*(E$3:E$40))</f>
        <v>8014400</v>
      </c>
      <c r="F45" s="69"/>
      <c r="G45" s="67" cm="1">
        <f t="array" ref="G45">SUMPRODUCT(($B45=MONTH(F$3:F$40)&amp;"월")*(G$3:G$40))</f>
        <v>6897000</v>
      </c>
      <c r="H45" s="69"/>
      <c r="I45" s="70" cm="1">
        <f t="array" ref="I45">SUMPRODUCT(($B45=MONTH(H$3:H$40)&amp;"월")*(I$3:I$40))</f>
        <v>0</v>
      </c>
      <c r="J45" s="69"/>
      <c r="K45" s="67">
        <f>SUMIFS(K$3:K$40,H$3:H$40,"&gt;="&amp;DATE(2025,LEFT($B45,LEN($B45)-1),1),H$3:H$40,"&lt;="&amp;EOMONTH(DATE(2025,LEFT($B45,LEN($B45)-1),1),0))</f>
        <v>0</v>
      </c>
      <c r="L45" s="71"/>
      <c r="M45" s="13"/>
    </row>
    <row r="46" spans="1:31" s="64" customFormat="1" ht="21.75" customHeight="1" x14ac:dyDescent="0.45">
      <c r="A46" s="175"/>
      <c r="B46" s="72" t="s">
        <v>30</v>
      </c>
      <c r="C46" s="73"/>
      <c r="D46" s="74" cm="1">
        <f t="array" ref="D46">SUMPRODUCT(($B46=MONTH(C$3:C$40)&amp;"월")*(D$3:D$40))</f>
        <v>0</v>
      </c>
      <c r="E46" s="75" cm="1">
        <f t="array" ref="E46">SUMPRODUCT(($B46=MONTH(C$3:C$40)&amp;"월")*(E$3:E$40))</f>
        <v>0</v>
      </c>
      <c r="F46" s="76"/>
      <c r="G46" s="74" cm="1">
        <f t="array" ref="G46">SUMPRODUCT(($B46=MONTH(F$3:F$40)&amp;"월")*(G$3:G$40))</f>
        <v>6897000</v>
      </c>
      <c r="H46" s="76"/>
      <c r="I46" s="74" cm="1">
        <f t="array" ref="I46">SUMPRODUCT(($B46=MONTH(H$3:H$40)&amp;"월")*(I$3:I$40))</f>
        <v>6897000</v>
      </c>
      <c r="J46" s="76"/>
      <c r="K46" s="74">
        <f t="shared" ref="K46:K47" si="1">SUMIFS(K$3:K$40,H$3:H$40,"&gt;="&amp;DATE(2025,LEFT($B46,LEN($B46)-1),1),H$3:H$40,"&lt;="&amp;EOMONTH(DATE(2025,LEFT($B46,LEN($B46)-1),1),0))</f>
        <v>6412500</v>
      </c>
      <c r="L46" s="77"/>
      <c r="M46" s="13"/>
    </row>
    <row r="47" spans="1:31" s="64" customFormat="1" ht="21.75" customHeight="1" thickBot="1" x14ac:dyDescent="0.5">
      <c r="A47" s="175"/>
      <c r="B47" s="78" t="s">
        <v>31</v>
      </c>
      <c r="C47" s="73"/>
      <c r="D47" s="74" cm="1">
        <f t="array" ref="D47">SUMPRODUCT(($B47=MONTH(C$3:C$40)&amp;"월")*(D$3:D$40))</f>
        <v>3600000</v>
      </c>
      <c r="E47" s="75" cm="1">
        <f t="array" ref="E47">SUMPRODUCT(($B47=MONTH(C$3:C$40)&amp;"월")*(E$3:E$40))</f>
        <v>360000</v>
      </c>
      <c r="F47" s="79"/>
      <c r="G47" s="74" cm="1">
        <f t="array" ref="G47">SUMPRODUCT(($B47=MONTH(F$3:F$40)&amp;"월")*(G$3:G$40))</f>
        <v>16797000</v>
      </c>
      <c r="H47" s="79"/>
      <c r="I47" s="74" cm="1">
        <f t="array" ref="I47">SUMPRODUCT(($B47=MONTH(H$3:H$40)&amp;"월")*(I$3:I$40))</f>
        <v>7797000</v>
      </c>
      <c r="J47" s="79"/>
      <c r="K47" s="74">
        <f t="shared" si="1"/>
        <v>7312500</v>
      </c>
      <c r="L47" s="80"/>
      <c r="M47" s="13"/>
    </row>
    <row r="48" spans="1:31" s="64" customFormat="1" ht="21.75" customHeight="1" thickBot="1" x14ac:dyDescent="0.5">
      <c r="A48" s="176"/>
      <c r="B48" s="81" t="s">
        <v>32</v>
      </c>
      <c r="C48" s="82">
        <f t="shared" ref="C48:K48" si="2">SUM(C45:C47)</f>
        <v>0</v>
      </c>
      <c r="D48" s="83">
        <f t="shared" si="2"/>
        <v>83744000</v>
      </c>
      <c r="E48" s="84">
        <f>SUM(E45:E47)</f>
        <v>8374400</v>
      </c>
      <c r="F48" s="82">
        <f t="shared" si="2"/>
        <v>0</v>
      </c>
      <c r="G48" s="83">
        <f>SUM(G45:G47)</f>
        <v>30591000</v>
      </c>
      <c r="H48" s="85">
        <f t="shared" si="2"/>
        <v>0</v>
      </c>
      <c r="I48" s="86">
        <f>SUM(I45:I47)</f>
        <v>14694000</v>
      </c>
      <c r="J48" s="82">
        <f t="shared" si="2"/>
        <v>0</v>
      </c>
      <c r="K48" s="83">
        <f t="shared" si="2"/>
        <v>13725000</v>
      </c>
      <c r="L48" s="87"/>
      <c r="M48" s="13"/>
    </row>
    <row r="49" spans="1:13" s="15" customFormat="1" ht="16.5" thickBot="1" x14ac:dyDescent="0.5">
      <c r="C49" s="63"/>
      <c r="D49" s="14"/>
      <c r="E49" s="14"/>
      <c r="F49" s="54"/>
      <c r="G49" s="14"/>
      <c r="H49" s="14"/>
      <c r="I49" s="14"/>
      <c r="J49" s="14"/>
      <c r="K49" s="14"/>
      <c r="L49" s="56"/>
      <c r="M49" s="13"/>
    </row>
    <row r="50" spans="1:13" s="64" customFormat="1" ht="19.5" customHeight="1" thickBot="1" x14ac:dyDescent="0.5">
      <c r="A50" s="172" t="s">
        <v>19</v>
      </c>
      <c r="B50" s="173"/>
      <c r="C50" s="58" t="s">
        <v>33</v>
      </c>
      <c r="D50" s="59" t="s">
        <v>21</v>
      </c>
      <c r="E50" s="60" t="str">
        <f>E44</f>
        <v>부가세</v>
      </c>
      <c r="F50" s="61" t="s">
        <v>24</v>
      </c>
      <c r="G50" s="59" t="s">
        <v>23</v>
      </c>
      <c r="H50" s="61" t="s">
        <v>24</v>
      </c>
      <c r="I50" s="59" t="s">
        <v>25</v>
      </c>
      <c r="J50" s="61" t="s">
        <v>26</v>
      </c>
      <c r="K50" s="59" t="s">
        <v>15</v>
      </c>
      <c r="L50" s="62" t="s">
        <v>27</v>
      </c>
      <c r="M50" s="13"/>
    </row>
    <row r="51" spans="1:13" s="64" customFormat="1" ht="19.5" customHeight="1" x14ac:dyDescent="0.45">
      <c r="A51" s="174" t="s">
        <v>34</v>
      </c>
      <c r="B51" s="65" t="s">
        <v>35</v>
      </c>
      <c r="C51" s="88"/>
      <c r="D51" s="67" cm="1">
        <f t="array" ref="D51">SUMPRODUCT(($B51=MONTH(C$3:C$40)&amp;"월")*(D$3:D$40))</f>
        <v>49500000</v>
      </c>
      <c r="E51" s="89" cm="1">
        <f t="array" ref="E51">SUMPRODUCT(($B51=MONTH(C$3:C$40)&amp;"월")*(E$3:E$40))</f>
        <v>4950000</v>
      </c>
      <c r="F51" s="69"/>
      <c r="G51" s="90" cm="1">
        <f t="array" ref="G51">SUMPRODUCT(($B51=MONTH(F$3:F$40)&amp;"월")*(G$3:G$40))</f>
        <v>8397000</v>
      </c>
      <c r="H51" s="69"/>
      <c r="I51" s="67" cm="1">
        <f t="array" ref="I51">SUMPRODUCT(($B51=MONTH(H$3:H$40)&amp;"월")*(I$3:I$40))</f>
        <v>15897000</v>
      </c>
      <c r="J51" s="69"/>
      <c r="K51" s="67" cm="1">
        <f t="array" ref="K51">SUMPRODUCT(($B51=MONTH(H$3:H$40)&amp;"월")*(K$3:K$40))</f>
        <v>14812500</v>
      </c>
      <c r="L51" s="71"/>
      <c r="M51" s="13"/>
    </row>
    <row r="52" spans="1:13" s="64" customFormat="1" ht="19.5" customHeight="1" x14ac:dyDescent="0.45">
      <c r="A52" s="175"/>
      <c r="B52" s="72" t="s">
        <v>36</v>
      </c>
      <c r="C52" s="73"/>
      <c r="D52" s="74" cm="1">
        <f t="array" ref="D52">SUMPRODUCT(($B52=MONTH(C$3:C$40)&amp;"월")*(D$3:D$40))</f>
        <v>0</v>
      </c>
      <c r="E52" s="91" cm="1">
        <f t="array" ref="E52">SUMPRODUCT(($B52=MONTH(C$3:C$40)&amp;"월")*(E$3:E$40))</f>
        <v>0</v>
      </c>
      <c r="F52" s="76"/>
      <c r="G52" s="92" cm="1">
        <f t="array" ref="G52">SUMPRODUCT(($B52=MONTH(F$3:F$40)&amp;"월")*(G$3:G$40))</f>
        <v>8397000</v>
      </c>
      <c r="H52" s="76"/>
      <c r="I52" s="74" cm="1">
        <f t="array" ref="I52">SUMPRODUCT(($B52=MONTH(H$3:H$40)&amp;"월")*(I$3:I$40))</f>
        <v>900000</v>
      </c>
      <c r="J52" s="76"/>
      <c r="K52" s="74" cm="1">
        <f t="array" ref="K52">SUMPRODUCT(($B52=MONTH(H$3:H$40)&amp;"월")*(K$3:K$40))</f>
        <v>900000</v>
      </c>
      <c r="L52" s="77"/>
      <c r="M52" s="13"/>
    </row>
    <row r="53" spans="1:13" s="64" customFormat="1" ht="19.5" customHeight="1" thickBot="1" x14ac:dyDescent="0.5">
      <c r="A53" s="175"/>
      <c r="B53" s="78" t="s">
        <v>37</v>
      </c>
      <c r="C53" s="73"/>
      <c r="D53" s="74" cm="1">
        <f t="array" ref="D53">SUMPRODUCT(($B53=MONTH(C$3:C$40)&amp;"월")*(D$3:D$40))</f>
        <v>0</v>
      </c>
      <c r="E53" s="93" cm="1">
        <f t="array" ref="E53">SUMPRODUCT(($B53=MONTH(C$3:C$40)&amp;"월")*(E$3:E$40))</f>
        <v>0</v>
      </c>
      <c r="F53" s="94"/>
      <c r="G53" s="95" cm="1">
        <f t="array" ref="G53">SUMPRODUCT(($B53=MONTH(F$3:F$40)&amp;"월")*(G$3:G$40))</f>
        <v>18297000</v>
      </c>
      <c r="H53" s="94"/>
      <c r="I53" s="96" cm="1">
        <f t="array" ref="I53">SUMPRODUCT(($B53=MONTH(H$3:H$40)&amp;"월")*(I$3:I$40))</f>
        <v>15894000</v>
      </c>
      <c r="J53" s="97"/>
      <c r="K53" s="96" cm="1">
        <f t="array" ref="K53">SUMPRODUCT(($B53=MONTH(H$3:H$40)&amp;"월")*(K$3:K$40))</f>
        <v>13925000</v>
      </c>
      <c r="L53" s="98"/>
      <c r="M53" s="13"/>
    </row>
    <row r="54" spans="1:13" s="64" customFormat="1" ht="19.5" customHeight="1" thickBot="1" x14ac:dyDescent="0.5">
      <c r="A54" s="176"/>
      <c r="B54" s="81" t="s">
        <v>32</v>
      </c>
      <c r="C54" s="99">
        <f t="shared" ref="C54:K54" si="3">SUM(C51:C53)</f>
        <v>0</v>
      </c>
      <c r="D54" s="100">
        <f t="shared" si="3"/>
        <v>49500000</v>
      </c>
      <c r="E54" s="84">
        <f>SUM(E51:E53)</f>
        <v>4950000</v>
      </c>
      <c r="F54" s="101">
        <f t="shared" si="3"/>
        <v>0</v>
      </c>
      <c r="G54" s="102">
        <f t="shared" si="3"/>
        <v>35091000</v>
      </c>
      <c r="H54" s="99">
        <f t="shared" si="3"/>
        <v>0</v>
      </c>
      <c r="I54" s="100">
        <f>SUM(I51:I53)</f>
        <v>32691000</v>
      </c>
      <c r="J54" s="101">
        <f t="shared" si="3"/>
        <v>0</v>
      </c>
      <c r="K54" s="102">
        <f t="shared" si="3"/>
        <v>29637500</v>
      </c>
      <c r="L54" s="87"/>
      <c r="M54" s="13"/>
    </row>
    <row r="55" spans="1:13" s="64" customFormat="1" ht="19.5" customHeight="1" thickBot="1" x14ac:dyDescent="0.5">
      <c r="A55" s="177" t="s">
        <v>38</v>
      </c>
      <c r="B55" s="178"/>
      <c r="C55" s="103">
        <f t="shared" ref="C55:K55" si="4">SUM(C54,C48)</f>
        <v>0</v>
      </c>
      <c r="D55" s="104">
        <f t="shared" si="4"/>
        <v>133244000</v>
      </c>
      <c r="E55" s="84">
        <f>E48+E54</f>
        <v>13324400</v>
      </c>
      <c r="F55" s="82">
        <f t="shared" si="4"/>
        <v>0</v>
      </c>
      <c r="G55" s="105">
        <f t="shared" si="4"/>
        <v>65682000</v>
      </c>
      <c r="H55" s="103">
        <f t="shared" si="4"/>
        <v>0</v>
      </c>
      <c r="I55" s="106">
        <f t="shared" si="4"/>
        <v>47385000</v>
      </c>
      <c r="J55" s="82">
        <f t="shared" si="4"/>
        <v>0</v>
      </c>
      <c r="K55" s="105">
        <f t="shared" si="4"/>
        <v>43362500</v>
      </c>
      <c r="L55" s="87"/>
      <c r="M55" s="13"/>
    </row>
    <row r="56" spans="1:13" s="15" customFormat="1" ht="16.5" thickBot="1" x14ac:dyDescent="0.5">
      <c r="C56" s="63"/>
      <c r="D56" s="14"/>
      <c r="E56" s="14"/>
      <c r="F56" s="54"/>
      <c r="G56" s="14"/>
      <c r="H56" s="14"/>
      <c r="I56" s="14"/>
      <c r="J56" s="14"/>
      <c r="K56" s="14"/>
      <c r="L56" s="56"/>
      <c r="M56" s="13"/>
    </row>
    <row r="57" spans="1:13" s="64" customFormat="1" ht="20.25" customHeight="1" thickBot="1" x14ac:dyDescent="0.5">
      <c r="A57" s="172" t="s">
        <v>19</v>
      </c>
      <c r="B57" s="173"/>
      <c r="C57" s="58" t="s">
        <v>33</v>
      </c>
      <c r="D57" s="59" t="s">
        <v>21</v>
      </c>
      <c r="E57" s="60" t="s">
        <v>9</v>
      </c>
      <c r="F57" s="61" t="s">
        <v>24</v>
      </c>
      <c r="G57" s="59" t="s">
        <v>23</v>
      </c>
      <c r="H57" s="61" t="s">
        <v>24</v>
      </c>
      <c r="I57" s="59" t="s">
        <v>25</v>
      </c>
      <c r="J57" s="61" t="s">
        <v>26</v>
      </c>
      <c r="K57" s="59" t="s">
        <v>15</v>
      </c>
      <c r="L57" s="62" t="s">
        <v>27</v>
      </c>
      <c r="M57" s="13"/>
    </row>
    <row r="58" spans="1:13" s="64" customFormat="1" ht="20.25" customHeight="1" x14ac:dyDescent="0.45">
      <c r="A58" s="174" t="s">
        <v>39</v>
      </c>
      <c r="B58" s="65" t="s">
        <v>40</v>
      </c>
      <c r="C58" s="66"/>
      <c r="D58" s="67" cm="1">
        <f t="array" ref="D58">SUMPRODUCT(($B58=MONTH(C$3:C$40)&amp;"월")*(D$3:D$40))</f>
        <v>0</v>
      </c>
      <c r="E58" s="89" cm="1">
        <f t="array" ref="E58">SUMPRODUCT(($B58=MONTH(C$3:C$40)&amp;"월")*(E$3:E$40))</f>
        <v>0</v>
      </c>
      <c r="F58" s="107"/>
      <c r="G58" s="67" cm="1">
        <f t="array" ref="G58">SUMPRODUCT(($B58=MONTH(F$3:F$40)&amp;"월")*(G$3:G$40))</f>
        <v>8397000</v>
      </c>
      <c r="H58" s="108"/>
      <c r="I58" s="67" cm="1">
        <f t="array" ref="I58">SUMPRODUCT(($B58=MONTH(H$3:H$40)&amp;"월")*(I$3:I$40))</f>
        <v>1800000</v>
      </c>
      <c r="J58" s="108"/>
      <c r="K58" s="67" cm="1">
        <f t="array" ref="K58">SUMPRODUCT(($B58=MONTH(H$3:H$40)&amp;"월")*(K$3:K$40))</f>
        <v>1800000</v>
      </c>
      <c r="L58" s="109"/>
      <c r="M58" s="13"/>
    </row>
    <row r="59" spans="1:13" s="64" customFormat="1" ht="20.25" customHeight="1" x14ac:dyDescent="0.45">
      <c r="A59" s="175"/>
      <c r="B59" s="72" t="s">
        <v>41</v>
      </c>
      <c r="C59" s="73"/>
      <c r="D59" s="74" cm="1">
        <f t="array" ref="D59">SUMPRODUCT(($B59=MONTH(C$3:C$40)&amp;"월")*(D$3:D$40))</f>
        <v>0</v>
      </c>
      <c r="E59" s="91" cm="1">
        <f t="array" ref="E59">SUMPRODUCT(($B59=MONTH(C$3:C$40)&amp;"월")*(E$3:E$40))</f>
        <v>0</v>
      </c>
      <c r="F59" s="110"/>
      <c r="G59" s="74" cm="1">
        <f t="array" ref="G59">SUMPRODUCT(($B59=MONTH(F$3:F$40)&amp;"월")*(G$3:G$40))</f>
        <v>8397000</v>
      </c>
      <c r="H59" s="110"/>
      <c r="I59" s="74" cm="1">
        <f t="array" ref="I59">SUMPRODUCT(($B59=MONTH(H$3:H$40)&amp;"월")*(I$3:I$40))</f>
        <v>17397000</v>
      </c>
      <c r="J59" s="110"/>
      <c r="K59" s="74" cm="1">
        <f t="array" ref="K59">SUMPRODUCT(($B59=MONTH(H$3:H$40)&amp;"월")*(K$3:K$40))</f>
        <v>15812500</v>
      </c>
      <c r="L59" s="77"/>
      <c r="M59" s="13"/>
    </row>
    <row r="60" spans="1:13" s="64" customFormat="1" ht="20.25" customHeight="1" thickBot="1" x14ac:dyDescent="0.5">
      <c r="A60" s="175"/>
      <c r="B60" s="78" t="s">
        <v>42</v>
      </c>
      <c r="C60" s="111"/>
      <c r="D60" s="74" cm="1">
        <f t="array" ref="D60">SUMPRODUCT(($B60=MONTH(C$3:C$40)&amp;"월")*(D$3:D$40))</f>
        <v>0</v>
      </c>
      <c r="E60" s="91" cm="1">
        <f t="array" ref="E60">SUMPRODUCT(($B60=MONTH(C$3:C$40)&amp;"월")*(E$3:E$40))</f>
        <v>0</v>
      </c>
      <c r="F60" s="97"/>
      <c r="G60" s="74" cm="1">
        <f t="array" ref="G60">SUMPRODUCT(($B60=MONTH(F$3:F$40)&amp;"월")*(G$3:G$40))</f>
        <v>0</v>
      </c>
      <c r="H60" s="97"/>
      <c r="I60" s="74" cm="1">
        <f t="array" ref="I60">SUMPRODUCT(($B60=MONTH(H$3:H$40)&amp;"월")*(I$3:I$40))</f>
        <v>0</v>
      </c>
      <c r="J60" s="97"/>
      <c r="K60" s="74" cm="1">
        <f t="array" ref="K60">SUMPRODUCT(($B60=MONTH(H$3:H$40)&amp;"월")*(K$3:K$40))</f>
        <v>0</v>
      </c>
      <c r="L60" s="80"/>
      <c r="M60" s="13"/>
    </row>
    <row r="61" spans="1:13" s="64" customFormat="1" ht="20.25" customHeight="1" thickBot="1" x14ac:dyDescent="0.5">
      <c r="A61" s="176"/>
      <c r="B61" s="81" t="s">
        <v>32</v>
      </c>
      <c r="C61" s="103">
        <f t="shared" ref="C61:K61" si="5">SUM(C58:C60)</f>
        <v>0</v>
      </c>
      <c r="D61" s="112">
        <f t="shared" si="5"/>
        <v>0</v>
      </c>
      <c r="E61" s="84">
        <f>SUM(E58:E60)</f>
        <v>0</v>
      </c>
      <c r="F61" s="82">
        <f t="shared" si="5"/>
        <v>0</v>
      </c>
      <c r="G61" s="113">
        <f t="shared" si="5"/>
        <v>16794000</v>
      </c>
      <c r="H61" s="103">
        <f t="shared" si="5"/>
        <v>0</v>
      </c>
      <c r="I61" s="114">
        <f t="shared" si="5"/>
        <v>19197000</v>
      </c>
      <c r="J61" s="82">
        <f t="shared" si="5"/>
        <v>0</v>
      </c>
      <c r="K61" s="113">
        <f t="shared" si="5"/>
        <v>17612500</v>
      </c>
      <c r="L61" s="87"/>
      <c r="M61" s="13"/>
    </row>
    <row r="62" spans="1:13" s="15" customFormat="1" ht="16.5" thickBot="1" x14ac:dyDescent="0.5">
      <c r="C62" s="63"/>
      <c r="D62" s="14"/>
      <c r="E62" s="14"/>
      <c r="F62" s="54"/>
      <c r="G62" s="14"/>
      <c r="H62" s="14"/>
      <c r="I62" s="14"/>
      <c r="J62" s="14"/>
      <c r="K62" s="14"/>
      <c r="L62" s="56"/>
      <c r="M62" s="13"/>
    </row>
    <row r="63" spans="1:13" s="64" customFormat="1" ht="21.75" customHeight="1" thickBot="1" x14ac:dyDescent="0.5">
      <c r="A63" s="172" t="s">
        <v>19</v>
      </c>
      <c r="B63" s="173"/>
      <c r="C63" s="58" t="s">
        <v>33</v>
      </c>
      <c r="D63" s="59" t="s">
        <v>21</v>
      </c>
      <c r="E63" s="60" t="s">
        <v>9</v>
      </c>
      <c r="F63" s="61" t="s">
        <v>24</v>
      </c>
      <c r="G63" s="59" t="s">
        <v>23</v>
      </c>
      <c r="H63" s="61" t="s">
        <v>24</v>
      </c>
      <c r="I63" s="59" t="s">
        <v>25</v>
      </c>
      <c r="J63" s="61" t="s">
        <v>26</v>
      </c>
      <c r="K63" s="59" t="s">
        <v>15</v>
      </c>
      <c r="L63" s="62" t="s">
        <v>27</v>
      </c>
      <c r="M63" s="13" t="s">
        <v>43</v>
      </c>
    </row>
    <row r="64" spans="1:13" s="64" customFormat="1" ht="21.75" customHeight="1" x14ac:dyDescent="0.45">
      <c r="A64" s="174" t="s">
        <v>44</v>
      </c>
      <c r="B64" s="65" t="s">
        <v>45</v>
      </c>
      <c r="C64" s="66"/>
      <c r="D64" s="67" cm="1">
        <f t="array" ref="D64">SUMPRODUCT(($B64=MONTH(C$3:C$40)&amp;"월")*(D$3:D$40))</f>
        <v>0</v>
      </c>
      <c r="E64" s="68" cm="1">
        <f t="array" ref="E64">SUMPRODUCT(($B64=MONTH(C$3:C$40)&amp;"월")*(E$3:E$40))</f>
        <v>0</v>
      </c>
      <c r="F64" s="69"/>
      <c r="G64" s="67" cm="1">
        <f t="array" ref="G64">SUMPRODUCT(($B64=MONTH(F$3:F$40)&amp;"월")*(G$3:G$40))</f>
        <v>0</v>
      </c>
      <c r="H64" s="108"/>
      <c r="I64" s="67" cm="1">
        <f t="array" ref="I64">SUMPRODUCT(($B64=MONTH(H$3:H$40)&amp;"월")*(I$3:I$40))</f>
        <v>0</v>
      </c>
      <c r="J64" s="108"/>
      <c r="K64" s="67" cm="1">
        <f t="array" ref="K64">SUMPRODUCT(($B64=MONTH(H$3:H$40)&amp;"월")*(K$3:K$40))</f>
        <v>0</v>
      </c>
      <c r="L64" s="71"/>
      <c r="M64" s="13"/>
    </row>
    <row r="65" spans="1:13" s="64" customFormat="1" ht="21.75" customHeight="1" x14ac:dyDescent="0.45">
      <c r="A65" s="175"/>
      <c r="B65" s="72" t="s">
        <v>46</v>
      </c>
      <c r="C65" s="73"/>
      <c r="D65" s="74" cm="1">
        <f t="array" ref="D65">SUMPRODUCT(($B65=MONTH(C$3:C$40)&amp;"월")*(D$3:D$40))</f>
        <v>0</v>
      </c>
      <c r="E65" s="75" cm="1">
        <f t="array" ref="E65">SUMPRODUCT(($B65=MONTH(C$3:C$40)&amp;"월")*(E$3:E$40))</f>
        <v>0</v>
      </c>
      <c r="F65" s="76"/>
      <c r="G65" s="74" cm="1">
        <f t="array" ref="G65">SUMPRODUCT(($B65=MONTH(F$3:F$40)&amp;"월")*(G$3:G$40))</f>
        <v>0</v>
      </c>
      <c r="H65" s="110"/>
      <c r="I65" s="74" cm="1">
        <f t="array" ref="I65">SUMPRODUCT(($B65=MONTH(H$3:H$40)&amp;"월")*(I$3:I$40))</f>
        <v>0</v>
      </c>
      <c r="J65" s="110"/>
      <c r="K65" s="74" cm="1">
        <f t="array" ref="K65">SUMPRODUCT(($B65=MONTH(H$3:H$40)&amp;"월")*(K$3:K$40))</f>
        <v>0</v>
      </c>
      <c r="L65" s="77"/>
      <c r="M65" s="13"/>
    </row>
    <row r="66" spans="1:13" s="64" customFormat="1" ht="21.75" customHeight="1" thickBot="1" x14ac:dyDescent="0.5">
      <c r="A66" s="175"/>
      <c r="B66" s="78" t="s">
        <v>47</v>
      </c>
      <c r="C66" s="111"/>
      <c r="D66" s="74" cm="1">
        <f t="array" ref="D66">SUMPRODUCT(($B66=MONTH(C$3:C$40)&amp;"월")*(D$3:D$40))</f>
        <v>0</v>
      </c>
      <c r="E66" s="75" cm="1">
        <f t="array" ref="E66">SUMPRODUCT(($B66=MONTH(C$3:C$40)&amp;"월")*(E$3:E$40))</f>
        <v>0</v>
      </c>
      <c r="F66" s="79"/>
      <c r="G66" s="96" cm="1">
        <f t="array" ref="G66">SUMPRODUCT(($B66=MONTH(F$3:F$40)&amp;"월")*(G$3:G$40))</f>
        <v>0</v>
      </c>
      <c r="H66" s="115"/>
      <c r="I66" s="96" cm="1">
        <f t="array" ref="I66">SUMPRODUCT(($B66=MONTH(H$3:H$40)&amp;"월")*(I$3:I$40))</f>
        <v>0</v>
      </c>
      <c r="J66" s="115"/>
      <c r="K66" s="96" cm="1">
        <f t="array" ref="K66">SUMPRODUCT(($B66=MONTH(H$3:H$40)&amp;"월")*(K$3:K$40))</f>
        <v>0</v>
      </c>
      <c r="L66" s="80"/>
      <c r="M66" s="13"/>
    </row>
    <row r="67" spans="1:13" s="64" customFormat="1" ht="21.75" customHeight="1" thickBot="1" x14ac:dyDescent="0.5">
      <c r="A67" s="176"/>
      <c r="B67" s="81" t="s">
        <v>32</v>
      </c>
      <c r="C67" s="103">
        <f t="shared" ref="C67:J67" si="6">SUM(C64:C66)</f>
        <v>0</v>
      </c>
      <c r="D67" s="116">
        <f t="shared" si="6"/>
        <v>0</v>
      </c>
      <c r="E67" s="84">
        <f>SUM(E64:E66)</f>
        <v>0</v>
      </c>
      <c r="F67" s="82">
        <f t="shared" si="6"/>
        <v>0</v>
      </c>
      <c r="G67" s="117">
        <f t="shared" si="6"/>
        <v>0</v>
      </c>
      <c r="H67" s="103">
        <f t="shared" si="6"/>
        <v>0</v>
      </c>
      <c r="I67" s="118">
        <f t="shared" si="6"/>
        <v>0</v>
      </c>
      <c r="J67" s="82">
        <f t="shared" si="6"/>
        <v>0</v>
      </c>
      <c r="K67" s="117">
        <f>SUM(K64:K66)</f>
        <v>0</v>
      </c>
      <c r="L67" s="87"/>
      <c r="M67" s="13"/>
    </row>
    <row r="68" spans="1:13" s="64" customFormat="1" ht="19.5" customHeight="1" thickBot="1" x14ac:dyDescent="0.5">
      <c r="A68" s="179" t="s">
        <v>48</v>
      </c>
      <c r="B68" s="179"/>
      <c r="C68" s="119">
        <f t="shared" ref="C68:K68" si="7">SUM(C67,C61)</f>
        <v>0</v>
      </c>
      <c r="D68" s="120">
        <f t="shared" si="7"/>
        <v>0</v>
      </c>
      <c r="E68" s="121">
        <f>E61+E67</f>
        <v>0</v>
      </c>
      <c r="F68" s="122">
        <f t="shared" si="7"/>
        <v>0</v>
      </c>
      <c r="G68" s="123">
        <f t="shared" si="7"/>
        <v>16794000</v>
      </c>
      <c r="H68" s="124">
        <f t="shared" si="7"/>
        <v>0</v>
      </c>
      <c r="I68" s="125">
        <f t="shared" si="7"/>
        <v>19197000</v>
      </c>
      <c r="J68" s="122">
        <f t="shared" si="7"/>
        <v>0</v>
      </c>
      <c r="K68" s="123">
        <f t="shared" si="7"/>
        <v>17612500</v>
      </c>
      <c r="L68" s="87"/>
      <c r="M68" s="13"/>
    </row>
    <row r="69" spans="1:13" s="15" customFormat="1" ht="21.75" customHeight="1" thickBot="1" x14ac:dyDescent="0.5">
      <c r="A69" s="170" t="s">
        <v>49</v>
      </c>
      <c r="B69" s="170"/>
      <c r="C69" s="126">
        <f t="shared" ref="C69:K69" si="8">SUM(C68,C55)</f>
        <v>0</v>
      </c>
      <c r="D69" s="127">
        <f>SUM(D68,D55)</f>
        <v>133244000</v>
      </c>
      <c r="E69" s="128"/>
      <c r="F69" s="129">
        <f t="shared" si="8"/>
        <v>0</v>
      </c>
      <c r="G69" s="130">
        <f t="shared" si="8"/>
        <v>82476000</v>
      </c>
      <c r="H69" s="126">
        <f t="shared" si="8"/>
        <v>0</v>
      </c>
      <c r="I69" s="131">
        <f t="shared" si="8"/>
        <v>66582000</v>
      </c>
      <c r="J69" s="129">
        <f t="shared" si="8"/>
        <v>0</v>
      </c>
      <c r="K69" s="130">
        <f t="shared" si="8"/>
        <v>60975000</v>
      </c>
      <c r="L69" s="132"/>
      <c r="M69" s="13"/>
    </row>
    <row r="71" spans="1:13" x14ac:dyDescent="0.45">
      <c r="C71" s="134"/>
      <c r="D71" s="135"/>
      <c r="E71" s="135"/>
      <c r="F71" s="135"/>
      <c r="G71" s="135"/>
      <c r="H71" s="135"/>
      <c r="I71" s="135"/>
    </row>
    <row r="77" spans="1:13" x14ac:dyDescent="0.45">
      <c r="B77" s="136"/>
      <c r="C77" s="137"/>
    </row>
    <row r="79" spans="1:13" x14ac:dyDescent="0.45">
      <c r="B79" s="138"/>
      <c r="C79" s="139"/>
    </row>
  </sheetData>
  <mergeCells count="43">
    <mergeCell ref="A69:B69"/>
    <mergeCell ref="A41:B41"/>
    <mergeCell ref="A44:B44"/>
    <mergeCell ref="A45:A48"/>
    <mergeCell ref="A50:B50"/>
    <mergeCell ref="A51:A54"/>
    <mergeCell ref="A55:B55"/>
    <mergeCell ref="A57:B57"/>
    <mergeCell ref="A58:A61"/>
    <mergeCell ref="A63:B63"/>
    <mergeCell ref="A64:A67"/>
    <mergeCell ref="A68:B68"/>
    <mergeCell ref="L32:L40"/>
    <mergeCell ref="A23:A31"/>
    <mergeCell ref="B23:B31"/>
    <mergeCell ref="C23:C31"/>
    <mergeCell ref="D23:D31"/>
    <mergeCell ref="E23:E31"/>
    <mergeCell ref="L23:L31"/>
    <mergeCell ref="A32:A40"/>
    <mergeCell ref="B32:B40"/>
    <mergeCell ref="C32:C40"/>
    <mergeCell ref="D32:D40"/>
    <mergeCell ref="E32:E40"/>
    <mergeCell ref="L19:L22"/>
    <mergeCell ref="L3:L14"/>
    <mergeCell ref="A15:A18"/>
    <mergeCell ref="B15:B18"/>
    <mergeCell ref="C15:C18"/>
    <mergeCell ref="D15:D18"/>
    <mergeCell ref="E15:E18"/>
    <mergeCell ref="L15:L18"/>
    <mergeCell ref="E3:E14"/>
    <mergeCell ref="A19:A22"/>
    <mergeCell ref="B19:B22"/>
    <mergeCell ref="C19:C22"/>
    <mergeCell ref="D19:D22"/>
    <mergeCell ref="E19:E22"/>
    <mergeCell ref="A1:C1"/>
    <mergeCell ref="A3:A14"/>
    <mergeCell ref="B3:B14"/>
    <mergeCell ref="C3:C14"/>
    <mergeCell ref="D3:D14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AB8C-1609-43F0-B094-677680AC12EC}">
  <dimension ref="A1"/>
  <sheetViews>
    <sheetView workbookViewId="0"/>
  </sheetViews>
  <sheetFormatPr defaultRowHeight="17" x14ac:dyDescent="0.4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계약내역_유지보수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총무</dc:creator>
  <cp:lastModifiedBy>5181</cp:lastModifiedBy>
  <dcterms:created xsi:type="dcterms:W3CDTF">2025-09-11T08:32:29Z</dcterms:created>
  <dcterms:modified xsi:type="dcterms:W3CDTF">2025-09-17T00:32:24Z</dcterms:modified>
</cp:coreProperties>
</file>